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" yWindow="-12" windowWidth="9720" windowHeight="11952" firstSheet="2" activeTab="2"/>
  </bookViews>
  <sheets>
    <sheet name="РазделI и раздел II" sheetId="1" state="hidden" r:id="rId1"/>
    <sheet name="(2)" sheetId="22" state="hidden" r:id="rId2"/>
    <sheet name="итог" sheetId="29" r:id="rId3"/>
  </sheets>
  <definedNames>
    <definedName name="_GoBack" localSheetId="2">итог!#REF!</definedName>
    <definedName name="_xlnm._FilterDatabase" localSheetId="1" hidden="1">'(2)'!$B$3:$E$123</definedName>
    <definedName name="_xlnm.Print_Titles" localSheetId="1">'(2)'!$3:$3</definedName>
    <definedName name="_xlnm.Print_Titles" localSheetId="2">итог!$9:$10</definedName>
  </definedNames>
  <calcPr calcId="124519"/>
</workbook>
</file>

<file path=xl/calcChain.xml><?xml version="1.0" encoding="utf-8"?>
<calcChain xmlns="http://schemas.openxmlformats.org/spreadsheetml/2006/main">
  <c r="L242" i="1"/>
  <c r="E237"/>
  <c r="K237" s="1"/>
  <c r="M237" s="1"/>
  <c r="J230"/>
  <c r="K222"/>
  <c r="K219"/>
  <c r="K217"/>
  <c r="I213"/>
  <c r="I214"/>
  <c r="I215"/>
  <c r="I216"/>
  <c r="I221"/>
  <c r="I226"/>
  <c r="I212"/>
  <c r="F227"/>
  <c r="G227"/>
  <c r="H227"/>
  <c r="E227"/>
  <c r="F210"/>
  <c r="G210"/>
  <c r="H210"/>
  <c r="E210"/>
  <c r="K210" s="1"/>
  <c r="M210" s="1"/>
  <c r="I207"/>
  <c r="I208"/>
  <c r="I209"/>
  <c r="I206"/>
  <c r="K202"/>
  <c r="M202" s="1"/>
  <c r="I187"/>
  <c r="I188"/>
  <c r="I189"/>
  <c r="I190"/>
  <c r="I193"/>
  <c r="I186"/>
  <c r="I198"/>
  <c r="I199"/>
  <c r="I200"/>
  <c r="I201"/>
  <c r="I197"/>
  <c r="F194"/>
  <c r="G194"/>
  <c r="E194"/>
  <c r="K194" s="1"/>
  <c r="M194" s="1"/>
  <c r="H193"/>
  <c r="H190"/>
  <c r="H189"/>
  <c r="H187"/>
  <c r="H186"/>
  <c r="F184"/>
  <c r="G184"/>
  <c r="H184"/>
  <c r="E184"/>
  <c r="K184" s="1"/>
  <c r="M184" s="1"/>
  <c r="J165"/>
  <c r="K179"/>
  <c r="J177"/>
  <c r="K177" s="1"/>
  <c r="K174"/>
  <c r="K230" l="1"/>
  <c r="M230" s="1"/>
  <c r="I210"/>
  <c r="H194"/>
  <c r="J180"/>
  <c r="K180"/>
  <c r="M180" s="1"/>
  <c r="K161" l="1"/>
  <c r="K164"/>
  <c r="K158"/>
  <c r="E155"/>
  <c r="K155" s="1"/>
  <c r="F155"/>
  <c r="G155"/>
  <c r="H155"/>
  <c r="I155"/>
  <c r="E150"/>
  <c r="K150" s="1"/>
  <c r="F150"/>
  <c r="G150"/>
  <c r="H150"/>
  <c r="I150"/>
  <c r="K133"/>
  <c r="J137"/>
  <c r="K136"/>
  <c r="K130"/>
  <c r="E127"/>
  <c r="K127" s="1"/>
  <c r="F127"/>
  <c r="G127"/>
  <c r="H127"/>
  <c r="I127"/>
  <c r="D127"/>
  <c r="E110"/>
  <c r="K110" s="1"/>
  <c r="M110" s="1"/>
  <c r="F110"/>
  <c r="G110"/>
  <c r="H110"/>
  <c r="E96"/>
  <c r="K96" s="1"/>
  <c r="M96" s="1"/>
  <c r="F96"/>
  <c r="G96"/>
  <c r="H96"/>
  <c r="I96"/>
  <c r="E86"/>
  <c r="K86" s="1"/>
  <c r="J78"/>
  <c r="K77"/>
  <c r="E74"/>
  <c r="K74" s="1"/>
  <c r="D74"/>
  <c r="J63"/>
  <c r="K62"/>
  <c r="K60"/>
  <c r="H52"/>
  <c r="E57"/>
  <c r="K57" s="1"/>
  <c r="F57"/>
  <c r="G57"/>
  <c r="H57"/>
  <c r="I57"/>
  <c r="D57"/>
  <c r="E40"/>
  <c r="F40"/>
  <c r="G40"/>
  <c r="H40"/>
  <c r="I40"/>
  <c r="D40"/>
  <c r="J29"/>
  <c r="K28"/>
  <c r="E25"/>
  <c r="K25" s="1"/>
  <c r="F25"/>
  <c r="G25"/>
  <c r="H25"/>
  <c r="I25"/>
  <c r="K17"/>
  <c r="M17" s="1"/>
  <c r="J13"/>
  <c r="J242" s="1"/>
  <c r="K165" l="1"/>
  <c r="M165" s="1"/>
  <c r="K78"/>
  <c r="M78" s="1"/>
  <c r="K137"/>
  <c r="M137" s="1"/>
  <c r="K63"/>
  <c r="M63" s="1"/>
  <c r="K29"/>
  <c r="I113"/>
  <c r="I109"/>
  <c r="I106"/>
  <c r="I105"/>
  <c r="I104"/>
  <c r="I103"/>
  <c r="I102"/>
  <c r="I101"/>
  <c r="I100"/>
  <c r="I99"/>
  <c r="I85"/>
  <c r="G85"/>
  <c r="F85"/>
  <c r="I84"/>
  <c r="G84"/>
  <c r="F84"/>
  <c r="I83"/>
  <c r="G83"/>
  <c r="F83"/>
  <c r="I82"/>
  <c r="G82"/>
  <c r="F82"/>
  <c r="I81"/>
  <c r="G81"/>
  <c r="F81"/>
  <c r="I76"/>
  <c r="G76"/>
  <c r="F76"/>
  <c r="I73"/>
  <c r="G73"/>
  <c r="F73"/>
  <c r="I72"/>
  <c r="G72"/>
  <c r="F72"/>
  <c r="I71"/>
  <c r="G71"/>
  <c r="F71"/>
  <c r="I70"/>
  <c r="G70"/>
  <c r="F70"/>
  <c r="I16"/>
  <c r="H11"/>
  <c r="G11"/>
  <c r="F11"/>
  <c r="I11"/>
  <c r="E8"/>
  <c r="I8" s="1"/>
  <c r="E7"/>
  <c r="I7" s="1"/>
  <c r="E6"/>
  <c r="I6" s="1"/>
  <c r="E5"/>
  <c r="I5" s="1"/>
  <c r="E4"/>
  <c r="M29" l="1"/>
  <c r="I86"/>
  <c r="I110"/>
  <c r="I4"/>
  <c r="E9"/>
  <c r="K9" s="1"/>
  <c r="I74"/>
  <c r="G86"/>
  <c r="F86"/>
  <c r="F74"/>
  <c r="G74"/>
  <c r="H70"/>
  <c r="H76"/>
  <c r="H84"/>
  <c r="H73"/>
  <c r="H83"/>
  <c r="H72"/>
  <c r="H82"/>
  <c r="H71"/>
  <c r="H81"/>
  <c r="H85"/>
  <c r="G8"/>
  <c r="H4"/>
  <c r="G7"/>
  <c r="H8"/>
  <c r="F7"/>
  <c r="G4"/>
  <c r="H7"/>
  <c r="F6"/>
  <c r="F5"/>
  <c r="G6"/>
  <c r="H6"/>
  <c r="F4"/>
  <c r="F8"/>
  <c r="G5"/>
  <c r="H5"/>
  <c r="E12" l="1"/>
  <c r="K12" s="1"/>
  <c r="I9"/>
  <c r="G9"/>
  <c r="G12" s="1"/>
  <c r="F9"/>
  <c r="F12" s="1"/>
  <c r="K13"/>
  <c r="K242" s="1"/>
  <c r="H9"/>
  <c r="H12" s="1"/>
  <c r="H86"/>
  <c r="H74"/>
  <c r="M13" l="1"/>
  <c r="M242" s="1"/>
  <c r="I12"/>
</calcChain>
</file>

<file path=xl/sharedStrings.xml><?xml version="1.0" encoding="utf-8"?>
<sst xmlns="http://schemas.openxmlformats.org/spreadsheetml/2006/main" count="673" uniqueCount="337">
  <si>
    <t>Раздел I</t>
  </si>
  <si>
    <t>N п/п</t>
  </si>
  <si>
    <t>Код вида</t>
  </si>
  <si>
    <t>Наименование вида высокотехнологичной медицинской помощи</t>
  </si>
  <si>
    <t>ТОРАКАЛЬНАЯ ХИРУРГИЯ</t>
  </si>
  <si>
    <t>15.00.001</t>
  </si>
  <si>
    <t>Реконструктивно-пластические операции на грудной стенке и диафрагме</t>
  </si>
  <si>
    <t>15.00.002</t>
  </si>
  <si>
    <t>Эндоскопические и эндоваскулярные операции на органах грудной полости</t>
  </si>
  <si>
    <t>15.00.003</t>
  </si>
  <si>
    <t>Видеоторакоскопические операции на органах грудной полости</t>
  </si>
  <si>
    <t>15.00.005</t>
  </si>
  <si>
    <t>Расширенные и реконструктивно-пластические операции на органах грудной полости</t>
  </si>
  <si>
    <t>15.00.006</t>
  </si>
  <si>
    <t>Комбинированные и повторные операции на органах грудной полости, операции с искусственным кровообращением</t>
  </si>
  <si>
    <t>ТОРАКАЛЬНАЯ ХИРУРГИЯ/1</t>
  </si>
  <si>
    <t>15.01.004</t>
  </si>
  <si>
    <t>Роботассистированные операции на органах грудной полости</t>
  </si>
  <si>
    <t>Раздел II</t>
  </si>
  <si>
    <t>КОМБУСТИОЛОГИЯ</t>
  </si>
  <si>
    <t>06.00.001</t>
  </si>
  <si>
    <t>Комплексное лечение больных с обширными ожогами более 30% поверхности тела, ингаляционным поражением, осложнениями и последствиями ожогов</t>
  </si>
  <si>
    <t>В том числе медикаменты и расходные материалы, тыс. руб.</t>
  </si>
  <si>
    <t>В том числе заработная плата с начислениями, тыс. руб.</t>
  </si>
  <si>
    <t>В том числе прочие расходы в рамках базовой программы ОМС, тыс. руб.</t>
  </si>
  <si>
    <t>АБДОМИНАЛЬНАЯ ХИРУРГИЯ</t>
  </si>
  <si>
    <t>01.00.001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</si>
  <si>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</t>
  </si>
  <si>
    <t>01.00.002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</si>
  <si>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</si>
  <si>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01.00.003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</si>
  <si>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</si>
  <si>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01.00.004</t>
  </si>
  <si>
    <t>Реконструктивно-пластические операции на пищеводе, желудке</t>
  </si>
  <si>
    <t>01.00.005</t>
  </si>
  <si>
    <t>Хирургическое лечение новообразований надпочечников и забрюшинного пространства</t>
  </si>
  <si>
    <t>АБДОМИНАЛЬНАЯ ХИРУРГИЯ/1</t>
  </si>
  <si>
    <t>01.01.006</t>
  </si>
  <si>
    <t>Реконструктивно-пластические операции на поджелудочной железе, печени и желчных протоках, пищеводе, желудке, тонкой и толстой кишке, операции на надпочечниках и при новообразованиях забрюшинного пространства с использованием робототехники</t>
  </si>
  <si>
    <t>Реконструктивно-пластические, в том числе лапароскопически ассистированные, операции на тонкой, толстой кишке и промежности</t>
  </si>
  <si>
    <t>Средняя длительность лечения, дни</t>
  </si>
  <si>
    <t>Ср. стоимость койко-дня, тыс. руб.</t>
  </si>
  <si>
    <t>Средняя стоимость законченного случая, тыс. руб.</t>
  </si>
  <si>
    <t>ГАСТРОЭНТЕРОЛОГИЯ</t>
  </si>
  <si>
    <t>03.00.001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</si>
  <si>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</si>
  <si>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03.00.002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</si>
  <si>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</si>
  <si>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НЕЙРОХИРУРГИЯ</t>
  </si>
  <si>
    <t>08.00.001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</si>
  <si>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</si>
  <si>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08.00.002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</si>
  <si>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фалькса, намета мозжечка, а также внутрижелудочковой локализации</t>
  </si>
  <si>
    <t>08.00.003</t>
  </si>
  <si>
    <t>Микрохирургические, эндоскопические и стереотаксические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</si>
  <si>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08.00.004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</si>
  <si>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</si>
  <si>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08.00.005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</si>
  <si>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</si>
  <si>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08.00.007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</si>
  <si>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 и внутримозговых и внутрижелудочковых гематомах</t>
  </si>
  <si>
    <t>08.00.009</t>
  </si>
  <si>
    <t>Реконструктивные вмешательства на экстра- и интракраниальных отделах церебральных артерий</t>
  </si>
  <si>
    <t>08.00.010</t>
  </si>
  <si>
    <t>Реконструктивные вмешательства при сложных и гигантских дефектах и деформациях свода и основания черепа, орбиты и прилегающих отделов лицевого скелета врожденного и приобретенного генеза с использованием ресурсоемких имплантов</t>
  </si>
  <si>
    <t>08.00.013</t>
  </si>
  <si>
    <t>Имплантация временных электродов для нейростимуляции спинного мозга. Микрохирургические и стереотаксические деструктивные операции на головном и спинном мозге и спинномозговых нервах, в том числе селективная ризотомия, для лечения эпилепсии, гиперкинезов и миелопатий различного генеза</t>
  </si>
  <si>
    <t>08.00.014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</si>
  <si>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Имплантация временных электродов для нейростимуляции спинного мозга и периферических нервов</t>
  </si>
  <si>
    <t>08.00.015</t>
  </si>
  <si>
    <t>Микрохирургические вмешательства на периферических нервах и сплетениях с одномоментной пластикой нервных стволов аутотрансплантатами. Имплантация временных электродов для нейростимуляции спинного мозга и периферических нервов</t>
  </si>
  <si>
    <t>08.00.016</t>
  </si>
  <si>
    <t>Эндоскопические и стереотаксические вмешательства при врожденной или приобретенной гидроцефалии окклюзионного характера и приобретенных церебральных кистах</t>
  </si>
  <si>
    <t>08.00.017</t>
  </si>
  <si>
    <t>Микрохирургическая васкулярная декомпрессия корешков черепных нервов</t>
  </si>
  <si>
    <t>08.00.018</t>
  </si>
  <si>
    <t>Стереотаксически ориентированное дистанционное лучевое лечение с использованием специализированных ускорителей при поражениях головы, головного и спинного мозга, позвоночника, тригеминальной невралгии и медикаментозно резистентных болевых синдромах различного генеза</t>
  </si>
  <si>
    <t>НЕЙРОХИРУРГИЯ/1,2</t>
  </si>
  <si>
    <t>08.01.006</t>
  </si>
  <si>
    <t>Микрохирургические, эндоваскулярные и стереотаксические вмешательства с применением неадгезивной клеевой композиции, микроспиралей (5 и более койлов) или потоковых стентов при патологии сосудов головного и спинного мозга, богатокровоснабжаемых опухолях головы и головного мозга</t>
  </si>
  <si>
    <t>НЕЙРОХИРУРГИЯ/3</t>
  </si>
  <si>
    <t>08.02.012</t>
  </si>
  <si>
    <t>Имплантация, в том числе стереотаксическая, внутримозговых, эпидуральных и периферийных электродов, включая тестовые, нейростимуляторов и помп на постоянных источниках тока и их замена для нейростимуляции головного и спинного мозга, периферических нервов</t>
  </si>
  <si>
    <t>08.00.011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</si>
  <si>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</si>
  <si>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</t>
  </si>
  <si>
    <t>ОТОРИНОЛАРИНГОЛОГИЯ</t>
  </si>
  <si>
    <t>10.00.001</t>
  </si>
  <si>
    <t>Реконструктивные операции на звукопроводящем аппарате среднего уха</t>
  </si>
  <si>
    <t>10.00.002</t>
  </si>
  <si>
    <t>Хирургическое лечение болезни Меньера и других нарушений вестибулярной функции</t>
  </si>
  <si>
    <t>10.00.003</t>
  </si>
  <si>
    <t>Хирургическое лечение доброкачественных новообразований околоносовых пазух, основания черепа и среднего уха</t>
  </si>
  <si>
    <t>10.00.004</t>
  </si>
  <si>
    <t>Реконструктивно-пластическое восстановление функции гортани и трахеи</t>
  </si>
  <si>
    <t>ОТОРИНОЛАРИНГОЛОГИЯ/1</t>
  </si>
  <si>
    <t>10.01.006</t>
  </si>
  <si>
    <t>Хирургическое лечение сенсоневральной тугоухости высокой степени и глухоты</t>
  </si>
  <si>
    <t>10.00.005</t>
  </si>
  <si>
    <t>Хирургические вмешательства на околоносовых пазухах, требующие реконструкции лицевого скелета</t>
  </si>
  <si>
    <t>ОФТАЛЬМОЛОГИЯ</t>
  </si>
  <si>
    <t>11.00.001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</si>
  <si>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</si>
  <si>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11.00.002</t>
  </si>
  <si>
    <t>Транспупиллярная, микроинвазивная энергетическая оптико-реконструктивная, эндовитреальная 23 - 27 гейджевая хирургия при витреоретинальной патологии различного генеза</t>
  </si>
  <si>
    <t>11.00.003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</si>
  <si>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</si>
  <si>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11.00.004</t>
  </si>
  <si>
    <t>Комплексное лечение болезней роговицы, включая оптико-реконструктивную и лазерную хирургию, интенсивное консервативное лечение язвы роговицы</t>
  </si>
  <si>
    <t>11.00.005</t>
  </si>
  <si>
    <t>Хирургическое и (или) лучевое лечение новообразований глаза, его придаточного аппарата и орбиты, внутриорбитальных доброкачественных опухолей, врожденных пороков развития орбиты, реконструктивно-пластическая хирургия при их последствиях</t>
  </si>
  <si>
    <t>11.00.006</t>
  </si>
  <si>
    <t>Хирургическое и (или) лазерное лечение ретролентальной фиброплазии (ретинопатия недоношенных), в том числе с применением комплексного офтальмологического обследования под общей анестезией</t>
  </si>
  <si>
    <t>11.00.007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</si>
  <si>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</si>
  <si>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ПЕДИАТРИЯ</t>
  </si>
  <si>
    <t>12.00.001</t>
  </si>
  <si>
    <t>Поликомпонентное лечение болезни Крона, неспецифического язвенного колита, гликогеновой болезни, фармакорезистентных хронических вирусных гепатитов, аутоиммунного гепатита, цирроза печени с применением химиотерапевтических, генно-инженерных биологических лекарственных препаратов и методов экстропоральной детоксикации</t>
  </si>
  <si>
    <t>12.00.002</t>
  </si>
  <si>
    <t>Поликомпонентное лечение ювенильного ревматоидного артрита, юношеского анкилозирующего спондилита, системной красной волчанки, системного склероза, юношеского дерматополимиозита, ювенильного узелкового полиартрита с применением химиотерапевтических, генно-инженерных биологических лекарственных препаратов, протезно-ортопедической коррекции и экстракорпоральных методов очищения крови</t>
  </si>
  <si>
    <t>12.00.003</t>
  </si>
  <si>
    <t>Поликомпонентное лечение врожденных аномалий (пороков развития) трахеи, бронхов, легкого с применением химиотерапевтических и генно-инженерных биологических лекарственных препаратов</t>
  </si>
  <si>
    <t>12.00.004</t>
  </si>
  <si>
    <t>Поликомпонентное лечение кистозного фиброза (муковисцидоза) с использованием химиотерапевтических, генно-инженерных биологических лекарственных препаратов, включая генетическую диагностику</t>
  </si>
  <si>
    <t>12.00.005</t>
  </si>
  <si>
    <t>Поликомпонентное лечение врожденных иммунодефицитов с применением химиотерапевтических и генно-инженерных биологических лекарственных препаратов, под контролем молекулярно-генетических, иммунологических и цитологических методов обследования</t>
  </si>
  <si>
    <t>12.00.006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</si>
  <si>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иммуносупрессивных и/или ренопротективных лекарственных препаратов с морфологическим исследованием почечной ткани (методами световой, электронной микроскопии и иммунофлюоросценции) и дополнительным молекулярно-генетическим исследованием</t>
  </si>
  <si>
    <t>12.00.007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</si>
  <si>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(New York Heart Association &lt;15&gt;),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</si>
  <si>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12.00.008</t>
  </si>
  <si>
    <t>Поликомпонентное лечение рассеянного склероза, оптикомиелита Девика, нейродегенеративных нервно-мышечных заболеваний, спастических форм детского церебрального паралича, митохондриальных энцефаломиопатий с применением химиотерапевтических, генно-инженерных биологических лекарственных препаратов, методов экстракорпорального воздействия на кровь и с использованием прикладной</t>
  </si>
  <si>
    <t>12.00.009</t>
  </si>
  <si>
    <t>Комбинированное лечение тяжелых форм преждевременного полового развития (II - V степень по Prader), включая оперативное лечение, блокаду гормональных рецепторов, супрессивную терапию в пульсовом режиме</t>
  </si>
  <si>
    <t>12.00.010</t>
  </si>
  <si>
    <t>Поликомпонентное лечение тяжелых форм аутоиммунного и врожденных моногенных форм сахарного диабета с использованием систем суточного мониторирования глюкозы и помповых дозаторов инсулина</t>
  </si>
  <si>
    <t>12.00.011</t>
  </si>
  <si>
    <t>Поликомпонентное лечение тяжелой формы бронхиальной астмы и (или) атопического дерматита в сочетании с другими клиническими проявлениями поливалентной аллергии с дифференцированным использованием кортикостероидов (в том числе комбинированных), иммуносупрессивных и иммунобиологических лекарственных препаратов</t>
  </si>
  <si>
    <t xml:space="preserve">Раздел II 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</si>
  <si>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</si>
  <si>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иммуносупрессивное лечение локальных и распространенных форм системного склероза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</si>
  <si>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и/или симптоматической терапии</t>
  </si>
  <si>
    <t>СЕРДЕЧНО-СОСУДИСТАЯ ХИРУРГИЯ</t>
  </si>
  <si>
    <t>14.00.001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</si>
  <si>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</si>
  <si>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14.00.002</t>
  </si>
  <si>
    <t>Коронарная реваскуляризация миокарда с применением аорто-коронарного шунтирования при ишемической болезни и различных формах сочетанной патологии</t>
  </si>
  <si>
    <t>14.00.003</t>
  </si>
  <si>
    <t>Хирургическое лечение хронической сердечной недостаточности</t>
  </si>
  <si>
    <t>14.00.004</t>
  </si>
  <si>
    <t>Эндоваскулярная, хирургическая коррекция нарушений ритма сердца без имплантации кардиовертера-дефибриллятора</t>
  </si>
  <si>
    <t>14.00.006</t>
  </si>
  <si>
    <t>Хирургическая и эндоваскулярная коррекция заболеваний магистральных артерий</t>
  </si>
  <si>
    <t>14.00.007</t>
  </si>
  <si>
    <t>Хирургическое и эндоваскулярное лечение врожденных, ревматических и неревматических пороков клапанов сердца, опухолей сердца</t>
  </si>
  <si>
    <t>14.00.008</t>
  </si>
  <si>
    <t>Радикальная и гемодинамическая коррекция врожденных пороков перегородок, камер сердца и соединений магистральных сосудов</t>
  </si>
  <si>
    <t>СЕРДЕЧНО-СОСУДИСТАЯ ХИРУРГИЯ/1</t>
  </si>
  <si>
    <t>14.01.005</t>
  </si>
  <si>
    <t>Эндоваскулярная, хирургическая коррекция нарушений ритма сердца с имплантацией кардиовертера-дефибриллятора</t>
  </si>
  <si>
    <t>СЕРДЕЧНО-СОСУДИСТАЯ ХИРУРГИЯ/2</t>
  </si>
  <si>
    <t>14.00.009</t>
  </si>
  <si>
    <t>Радикальная и гемодинамическая коррекция врожденных пороков перегородок, камер сердца и соединений магистральных сосудов у детей до 1 года</t>
  </si>
  <si>
    <t>СЕРДЕЧНО-СОСУДИСТАЯ ХИРУРГИЯ/3</t>
  </si>
  <si>
    <t>14.00.010</t>
  </si>
  <si>
    <t>Хирургическая коррекция поражений клапанов сердца при повторном многоклапанном протезировании</t>
  </si>
  <si>
    <t>ТРАВМАТОЛОГИЯ И ОРТОПЕДИЯ</t>
  </si>
  <si>
    <t>16.00.001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</si>
  <si>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</si>
  <si>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16.00.004</t>
  </si>
  <si>
    <t>Реплантация конечностей и их сегментов с применением микрохирургической техники</t>
  </si>
  <si>
    <t>16.00.005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</si>
  <si>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</si>
  <si>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16.00.006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</si>
  <si>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</si>
  <si>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16.00.007</t>
  </si>
  <si>
    <t>Реконструктивно-пластические операции на костях таза, верхних и нижних конечностей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</si>
  <si>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16.00.008</t>
  </si>
  <si>
    <t>Микрохирургическая пересадка комплексов тканей с восстановлением их кровоснабжения</t>
  </si>
  <si>
    <t>ТРАВМАТОЛОГИЯ И ОРТОПЕДИЯ/1</t>
  </si>
  <si>
    <t>16.01.009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</si>
  <si>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</si>
  <si>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16.01.011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</si>
  <si>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</si>
  <si>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16.01.012</t>
  </si>
  <si>
    <t>Эндопротезирование суставов конечностей у больных системными заболеваниями соединительной ткани</t>
  </si>
  <si>
    <t>ТРАВМАТОЛОГИЯ И ОРТОПЕДИЯ/2</t>
  </si>
  <si>
    <t>16.02.002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</si>
  <si>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 первых лет жизни и в сочетании с аномалией развития грудной клетки</t>
  </si>
  <si>
    <t>ТРАВМАТОЛОГИЯ И ОРТОПЕДИЯ/3</t>
  </si>
  <si>
    <t>16.01.010</t>
  </si>
  <si>
    <t>Тотальное эндопротезирование у пациентов с наследственным и приобретенным дефицитом факторов свертывания крови, наличием ингибиторов к факторам и болезнью Виллебранда, болезнью Гоше, миеломной болезнью, с тромбоцитопениями и тромбоцитопатиями</t>
  </si>
  <si>
    <t>ТРАВМАТОЛОГИЯ И ОРТОПЕДИЯ/4</t>
  </si>
  <si>
    <t>16.01.003</t>
  </si>
  <si>
    <t>Реэндопротезирование суставов конечностей</t>
  </si>
  <si>
    <t>предполагаемое количество человек НА 2015</t>
  </si>
  <si>
    <t>ИТОГО</t>
  </si>
  <si>
    <t>Финансовое обеспечение расч</t>
  </si>
  <si>
    <t>Финансовое обеспечение план</t>
  </si>
  <si>
    <t>разница расч-план</t>
  </si>
  <si>
    <t>02.00.005</t>
  </si>
  <si>
    <t>Комплексное лечение фето-фетального синдрома, гемолитической болезни плода, синдрома фето-аморфуса, асцита, гидронефроза почек, гидроторакса, гидроцефалии, клапана задней уретры у плода, с применением фетальной хирургии, включая лазерную коагуляцию анастомозов; внутриутробное переливание крови плоду и другие пункционные методы лечения</t>
  </si>
  <si>
    <t>02.00.006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</si>
  <si>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</si>
  <si>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02.00.007</t>
  </si>
  <si>
    <t>Хирургическое органосохраняющее лечение миом матки, доброкачественных опухолевых заболеваний яичников и других опухолевых заболеваний гениталий у беременных женщин с применением реконструктивно-пластических операций</t>
  </si>
  <si>
    <t>02.00.008</t>
  </si>
  <si>
    <t>Хирургическое органосохраняющее лечение пороков развития гениталий и мочевыделительной системы у женщин, включая лапароскопическую сальпинго-стоматопластику, ретроградную гистерорезектоскопию, операции влагалищным доступом с лапароскопической ассистенцией, реконструкцию влагалища с использованием синтетических имплантатов, кольпопоэза</t>
  </si>
  <si>
    <t>02.00.010</t>
  </si>
  <si>
    <t>Комплексное лечение при задержке полового созревания у женщин, подтвержденной молекулярно- и иммуногенетическими методами, включающее гормональные, иммунологические, физические и малоинвазивные хирургические методы лечения</t>
  </si>
  <si>
    <t>02.00.011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</si>
  <si>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эмболизации маточных артерий и УЗ-абляции под МРТ- или УЗ-контролем</t>
  </si>
  <si>
    <t>02.01.004</t>
  </si>
  <si>
    <t>Экстракорпоральное оплодотворение при сочетанном бесплодии, обусловленном и женским и мужским факторами, а также при бесплодии неясного генеза</t>
  </si>
  <si>
    <t>02.02.012</t>
  </si>
  <si>
    <t>Хирургическое лечение распространенного эндометриоза, пороков развития и опухолей гениталий, пролапса гениталий у женщин с использованием робототехники</t>
  </si>
  <si>
    <t>02.00.009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</si>
  <si>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операции: сакровагинопексию с лапароскопической ассистенцией, оперативные вмешательства с использованием сетчатых протезов</t>
  </si>
  <si>
    <t>АКУШЕРСТВО И ГИНЕКОЛОГИЯ/1</t>
  </si>
  <si>
    <t>АКУШЕРСТВО И ГИНЕКОЛОГИЯ/2</t>
  </si>
  <si>
    <t>АКУШЕРСТВО И ГИНЕКОЛОГИЯ</t>
  </si>
  <si>
    <t>ЭНДОКРИНОЛОГИЯ</t>
  </si>
  <si>
    <t>20.00.001</t>
  </si>
  <si>
    <t>Комбинированное лечение сосудистых осложнений сахарного диабета (нефропатии, диабетической стопы, ишемических поражений сердца и головного мозга), включая эндоваскулярные вмешательства, реконструктивные органосохраняющие пластические операции стопы, заместительную инсулиновую терапию системами постоянной подкожной инфузии, с мониторированием гликемии, в том числе у пациентов с трансплантированными органами</t>
  </si>
  <si>
    <t>20.00.002</t>
  </si>
  <si>
    <t>Комплексное лечение тяжелых форм тиреотоксикоза, гиперпаратиреоза, АКТГ-синдрома</t>
  </si>
  <si>
    <t>ТРАНСПЛАНТАЦИЯ</t>
  </si>
  <si>
    <t>17.00.001</t>
  </si>
  <si>
    <t>Трансплантация почки</t>
  </si>
  <si>
    <t>17.00.002</t>
  </si>
  <si>
    <t>Трансплантация сердца</t>
  </si>
  <si>
    <t>17.00.003</t>
  </si>
  <si>
    <t>Трансплантация печени</t>
  </si>
  <si>
    <t>17.00.004</t>
  </si>
  <si>
    <t>Трансплантация поджелудочной железы</t>
  </si>
  <si>
    <t>17.00.005</t>
  </si>
  <si>
    <t>Трансплантация поджелудочной железы и почки</t>
  </si>
  <si>
    <t>17.00.006</t>
  </si>
  <si>
    <t>Трансплантация тонкой кишки</t>
  </si>
  <si>
    <t>17.00.007</t>
  </si>
  <si>
    <t>Трансплантация легких</t>
  </si>
  <si>
    <t>17.00.008</t>
  </si>
  <si>
    <t>Трансплантация сердечно-легочного комплекса</t>
  </si>
  <si>
    <t>17.00.009</t>
  </si>
  <si>
    <t>Трансплантация костного мозга</t>
  </si>
  <si>
    <t>УРОЛОГИЯ</t>
  </si>
  <si>
    <t>18.00.001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</si>
  <si>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</si>
  <si>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18.00.003</t>
  </si>
  <si>
    <t>Оперативные вмешательства на органах мочеполовой системы с использованием абляционных технологий (ультразвуковой, крио, радиочастотной, лазерной, плазменной)</t>
  </si>
  <si>
    <t>18.00.004</t>
  </si>
  <si>
    <t>Оперативные вмешательства на органах мочеполовой системы с имплантацией синтетических сложных и сетчатых протезов</t>
  </si>
  <si>
    <t>18.00.005</t>
  </si>
  <si>
    <t>Оперативные вмешательства на органах мочеполовой системы с использованием лапароскопической техники</t>
  </si>
  <si>
    <t>18.00.006</t>
  </si>
  <si>
    <t>Рецидивные и особо сложные операции на органах мочеполовой системы</t>
  </si>
  <si>
    <t>ЧЕЛЮСТНО-ЛИЦЕВАЯ ХИРУРГИЯ</t>
  </si>
  <si>
    <t>19.00.001</t>
  </si>
  <si>
    <t>Реконструктивно-пластические операции при врожденных пороках развития черепно-челюстно-лицевой области</t>
  </si>
  <si>
    <t>19.00.002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</si>
  <si>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</si>
  <si>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19.00.003</t>
  </si>
  <si>
    <t>Реконструктивно-пластические операции по устранению обширных дефектов костей свода черепа, лицевого скелета</t>
  </si>
  <si>
    <t>19.00.004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</si>
  <si>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</si>
  <si>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ОНКОЛОГИЯ</t>
  </si>
  <si>
    <t>09.00.001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</si>
  <si>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органосохранные вмешательства при ЗНО</t>
  </si>
  <si>
    <t>09.00.005</t>
  </si>
  <si>
    <t>Комбинированное лечение ЗНО, сочетающее обширные хирургические вмешательства и лекарственное противоопухолевое лечение, требующее интенсивной поддерживающей и коррегирующей терапии</t>
  </si>
  <si>
    <t>09.00.006</t>
  </si>
  <si>
    <t>Комплексное лечение с применением стандартной химио- и (или) иммунотерапии (включая таргетные лекарственные препараты), лучевой и афферентной терапии при первичных острых и хронических лейкозах и лимфомах (за исключением высокозлокачественных лимфом, хронического миелолейкоза в стадии бластного криза и фазе акселерации), рецидивах и рефрактерных формах солидных опухолей</t>
  </si>
  <si>
    <t>Комплексное лечение с использованием таргетных лекарственных препаратов, факторов роста, биопрепаратов, поддержкой стволовыми клетками</t>
  </si>
  <si>
    <t>09.00.006.1002</t>
  </si>
  <si>
    <t>09.00.007</t>
  </si>
  <si>
    <t>Дистанционная, внутритканевая, внутриполостная, стереотаксическая, радионуклидная лучевая терапия в радиотерапевтических отделениях 3-го уровня оснащенности &lt;9&gt;, высокоинтенсивная фокусированная ультразвуковая терапия при злокачественных новообразованиях</t>
  </si>
  <si>
    <t>09.00.010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</si>
  <si>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</t>
  </si>
  <si>
    <t>ОНКОЛОГИЯ/1</t>
  </si>
  <si>
    <t>09.01.012</t>
  </si>
  <si>
    <t>Эндопротезирование, реэндопротезирование сустава, реконструкция кости с применением эндопротезов онкологических раздвижных и нераздвижных при опухолевых заболеваниях, поражающих опорно-двигательный аппарат у детей</t>
  </si>
  <si>
    <t>ОНКОЛОГИЯ/2</t>
  </si>
  <si>
    <t>09.02.009</t>
  </si>
  <si>
    <t>Эндопротезирование, реэндопротезирование сустава, реконструкция кости при опухолевых заболеваниях, поражающих опорно-двигательный аппарат у взрослых</t>
  </si>
  <si>
    <t>ОНКОЛОГИЯ/3</t>
  </si>
  <si>
    <t>09.00.003</t>
  </si>
  <si>
    <t>Хирургическое лечение ЗНО, в том числе у детей, с использованием робототехники</t>
  </si>
  <si>
    <t>ОНКОЛОГИЯ/4</t>
  </si>
  <si>
    <t>09.04.011</t>
  </si>
  <si>
    <t>Контактная лучевая терапия при раке предстательной железы с использованием I125</t>
  </si>
  <si>
    <t>ДЕТСКАЯ ХИРУРГИЯ В ПЕРИОД НОВОРОЖДЕННОСТИ</t>
  </si>
  <si>
    <t>27.00.003</t>
  </si>
  <si>
    <t>Реконструктивно-пластические операции на тонкой и толстой кишке у новорожденных, в том числе лапароскопические</t>
  </si>
  <si>
    <t>27.00.004</t>
  </si>
  <si>
    <t>Хирургическое лечение диафрагмальной грыжи, гастрошизиса и омфалоцеле у новорожденных, в том числе торако- и лапароскопическое</t>
  </si>
  <si>
    <t>27.00.005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</si>
  <si>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</si>
  <si>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27.00.007</t>
  </si>
  <si>
    <t>Реконструктивно-пластические операции на почках, мочеточниках и мочевом пузыре у новорожденных, в том числе лапароскопические</t>
  </si>
  <si>
    <t>ГЕМАТОЛОГИЯ</t>
  </si>
  <si>
    <t>04.00.001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</si>
  <si>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лечения, при апластических анемиях, апластических, цитопенических и цитолитических синдромах, нарушениях плазменного и тромбоцитарного гемостаза, острой лучевой болезни</t>
  </si>
  <si>
    <t>04.00.002</t>
  </si>
  <si>
    <t>Комплексное консервативное лечение и реконструктивно-восстановительные операции при деформациях и повреждениях конечностей с коррекцией формы и длины конечностей у больных с наследственным и приобретенным дефицитом VIII, IX факторов и других факторов свертывания крови (в том числе с наличием ингибиторов к факторам свертывания), болезнью Гоше</t>
  </si>
  <si>
    <t>09.00.002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</si>
  <si>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при ЗНО</t>
  </si>
  <si>
    <t>27.00.006</t>
  </si>
  <si>
    <t>Реконструктивно-пластические операции при опухолевидных образованиях различной локализации у новорожденных, в том числе торако- и лапароскопические</t>
  </si>
  <si>
    <t>19.00.005</t>
  </si>
  <si>
    <t>Реконструктивно-пластические операции по восстановлению функций пораженного нерва с использованием микрохирургической техники</t>
  </si>
  <si>
    <t>Код вида ВМП</t>
  </si>
  <si>
    <t>Наименование вида ВМП</t>
  </si>
  <si>
    <t>№ профиля ВМП</t>
  </si>
  <si>
    <t>Наименование профиля ВМП</t>
  </si>
  <si>
    <t>№ группы ВМП</t>
  </si>
  <si>
    <t>Стоимость законченного случая, руб.</t>
  </si>
  <si>
    <t>Доля тарифа, индексируемая на коэффициент дифференциации, %</t>
  </si>
  <si>
    <t>в том числе:</t>
  </si>
  <si>
    <t>медикаменты и расходные материалы, %</t>
  </si>
  <si>
    <t>заработная плата с начислениями, %</t>
  </si>
  <si>
    <t>другие расходы в рамках базовой программы ОМС, %</t>
  </si>
  <si>
    <t>Нормативы финансовых затрат на единицу объема предоставления медицинской помощи по перечню видов высокотехнологичной медицинской помощи (содержащего в том числе методы лечения), финансовое обеспечение которых осуществляется за счет субсидий из бюджета Федерального фонда обязательного медицинского страхования медицинским организациям, подведомственным федеральным органам исполнительной власти, и включенным в перечень, утверждаемый Министерством здравоохранения Российской Федерации, и бюджетам территориальных фондов обязательного медицинского страхования на софинансирование расходных обязательств субъектов Российской Федерации, возникающих при оказании высокотехнологичной медицинской помощи</t>
  </si>
  <si>
    <t xml:space="preserve"> </t>
  </si>
  <si>
    <t>ДЕРМАТОВЕНЕРОЛОГИЯ</t>
  </si>
  <si>
    <t>НЕОНАТОЛОГИЯ</t>
  </si>
  <si>
    <t>РЕВМАТОЛОГИЯ</t>
  </si>
  <si>
    <t>Питание</t>
  </si>
  <si>
    <t>Доля расходов, %</t>
  </si>
  <si>
    <t>Медикаменты и расходные материалы</t>
  </si>
  <si>
    <t>Остальные (мягкий инв., прочие 226, 221, 224, 225, 290, 310, 340)</t>
  </si>
  <si>
    <t>Заработная плата с начислениями</t>
  </si>
  <si>
    <t>на 2015 год</t>
  </si>
  <si>
    <r>
      <t>Структура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расходов</t>
    </r>
    <r>
      <rPr>
        <sz val="12"/>
        <color theme="1"/>
        <rFont val="Times New Roman"/>
        <family val="1"/>
        <charset val="204"/>
      </rPr>
      <t xml:space="preserve"> тарифов на оплату законченных случаев лечения заболеваний </t>
    </r>
  </si>
  <si>
    <t xml:space="preserve"> в стационарных условиях с применением методов высокотехнологичной медицинской помощи </t>
  </si>
  <si>
    <t>к Тарифному соглашению</t>
  </si>
  <si>
    <t>в сфере ОМС Волгоградской области</t>
  </si>
  <si>
    <t>Приложение 9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</si>
</sst>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_р_."/>
    <numFmt numFmtId="165" formatCode="#,##0.0"/>
    <numFmt numFmtId="166" formatCode="0.0"/>
  </numFmts>
  <fonts count="35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9"/>
      <color theme="0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2"/>
      <color theme="0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6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43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" fillId="0" borderId="0"/>
  </cellStyleXfs>
  <cellXfs count="274">
    <xf numFmtId="0" fontId="0" fillId="0" borderId="0" xfId="0"/>
    <xf numFmtId="2" fontId="0" fillId="0" borderId="2" xfId="0" applyNumberFormat="1" applyBorder="1"/>
    <xf numFmtId="0" fontId="0" fillId="0" borderId="2" xfId="0" applyBorder="1"/>
    <xf numFmtId="0" fontId="1" fillId="0" borderId="2" xfId="0" applyFont="1" applyBorder="1" applyAlignment="1">
      <alignment vertical="top" wrapText="1"/>
    </xf>
    <xf numFmtId="0" fontId="0" fillId="2" borderId="2" xfId="0" applyFill="1" applyBorder="1"/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2" fontId="9" fillId="2" borderId="2" xfId="0" applyNumberFormat="1" applyFont="1" applyFill="1" applyBorder="1" applyAlignment="1">
      <alignment vertical="center"/>
    </xf>
    <xf numFmtId="2" fontId="9" fillId="2" borderId="0" xfId="0" applyNumberFormat="1" applyFont="1" applyFill="1" applyAlignment="1">
      <alignment vertical="center"/>
    </xf>
    <xf numFmtId="2" fontId="11" fillId="2" borderId="0" xfId="0" applyNumberFormat="1" applyFont="1" applyFill="1" applyAlignment="1">
      <alignment vertical="center"/>
    </xf>
    <xf numFmtId="2" fontId="11" fillId="2" borderId="2" xfId="0" applyNumberFormat="1" applyFont="1" applyFill="1" applyBorder="1" applyAlignment="1">
      <alignment vertical="center"/>
    </xf>
    <xf numFmtId="1" fontId="11" fillId="4" borderId="2" xfId="0" applyNumberFormat="1" applyFont="1" applyFill="1" applyBorder="1" applyAlignment="1">
      <alignment vertical="center"/>
    </xf>
    <xf numFmtId="2" fontId="11" fillId="4" borderId="2" xfId="0" applyNumberFormat="1" applyFont="1" applyFill="1" applyBorder="1" applyAlignment="1">
      <alignment vertical="center"/>
    </xf>
    <xf numFmtId="2" fontId="11" fillId="4" borderId="0" xfId="0" applyNumberFormat="1" applyFont="1" applyFill="1" applyAlignment="1">
      <alignment vertical="center"/>
    </xf>
    <xf numFmtId="2" fontId="11" fillId="4" borderId="2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vertical="center"/>
    </xf>
    <xf numFmtId="2" fontId="9" fillId="4" borderId="0" xfId="0" applyNumberFormat="1" applyFont="1" applyFill="1" applyAlignment="1">
      <alignment vertical="center"/>
    </xf>
    <xf numFmtId="1" fontId="12" fillId="2" borderId="2" xfId="0" applyNumberFormat="1" applyFont="1" applyFill="1" applyBorder="1" applyAlignment="1">
      <alignment vertical="center"/>
    </xf>
    <xf numFmtId="2" fontId="12" fillId="2" borderId="2" xfId="0" applyNumberFormat="1" applyFont="1" applyFill="1" applyBorder="1" applyAlignment="1">
      <alignment vertical="center"/>
    </xf>
    <xf numFmtId="2" fontId="12" fillId="2" borderId="2" xfId="0" applyNumberFormat="1" applyFont="1" applyFill="1" applyBorder="1" applyAlignment="1">
      <alignment horizontal="center" vertical="center"/>
    </xf>
    <xf numFmtId="2" fontId="12" fillId="2" borderId="0" xfId="0" applyNumberFormat="1" applyFont="1" applyFill="1" applyAlignment="1">
      <alignment vertical="center"/>
    </xf>
    <xf numFmtId="1" fontId="13" fillId="2" borderId="2" xfId="0" applyNumberFormat="1" applyFont="1" applyFill="1" applyBorder="1" applyAlignment="1">
      <alignment vertical="center" wrapText="1"/>
    </xf>
    <xf numFmtId="2" fontId="13" fillId="2" borderId="2" xfId="0" applyNumberFormat="1" applyFont="1" applyFill="1" applyBorder="1" applyAlignment="1">
      <alignment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 applyAlignment="1">
      <alignment vertical="center"/>
    </xf>
    <xf numFmtId="2" fontId="13" fillId="2" borderId="2" xfId="0" applyNumberFormat="1" applyFont="1" applyFill="1" applyBorder="1" applyAlignment="1">
      <alignment horizontal="center" vertical="center"/>
    </xf>
    <xf numFmtId="2" fontId="13" fillId="2" borderId="2" xfId="0" applyNumberFormat="1" applyFont="1" applyFill="1" applyBorder="1" applyAlignment="1">
      <alignment vertical="center"/>
    </xf>
    <xf numFmtId="1" fontId="12" fillId="2" borderId="2" xfId="0" applyNumberFormat="1" applyFont="1" applyFill="1" applyBorder="1" applyAlignment="1">
      <alignment vertical="center" wrapText="1"/>
    </xf>
    <xf numFmtId="2" fontId="12" fillId="2" borderId="2" xfId="0" applyNumberFormat="1" applyFont="1" applyFill="1" applyBorder="1" applyAlignment="1">
      <alignment vertical="center" wrapText="1"/>
    </xf>
    <xf numFmtId="2" fontId="15" fillId="2" borderId="2" xfId="1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vertical="top" wrapText="1"/>
    </xf>
    <xf numFmtId="2" fontId="12" fillId="0" borderId="2" xfId="0" applyNumberFormat="1" applyFont="1" applyBorder="1" applyAlignment="1">
      <alignment horizontal="center" vertical="center"/>
    </xf>
    <xf numFmtId="0" fontId="13" fillId="2" borderId="2" xfId="0" applyFont="1" applyFill="1" applyBorder="1" applyAlignment="1">
      <alignment vertical="top" wrapText="1"/>
    </xf>
    <xf numFmtId="0" fontId="12" fillId="2" borderId="2" xfId="0" applyFont="1" applyFill="1" applyBorder="1"/>
    <xf numFmtId="0" fontId="12" fillId="4" borderId="2" xfId="0" applyFont="1" applyFill="1" applyBorder="1" applyAlignment="1">
      <alignment vertical="top" wrapText="1"/>
    </xf>
    <xf numFmtId="2" fontId="12" fillId="4" borderId="2" xfId="0" applyNumberFormat="1" applyFont="1" applyFill="1" applyBorder="1" applyAlignment="1">
      <alignment vertical="center"/>
    </xf>
    <xf numFmtId="2" fontId="12" fillId="4" borderId="0" xfId="0" applyNumberFormat="1" applyFont="1" applyFill="1" applyAlignment="1">
      <alignment vertical="center"/>
    </xf>
    <xf numFmtId="0" fontId="12" fillId="2" borderId="2" xfId="0" applyFont="1" applyFill="1" applyBorder="1" applyAlignment="1">
      <alignment vertical="top"/>
    </xf>
    <xf numFmtId="0" fontId="12" fillId="2" borderId="2" xfId="0" applyFont="1" applyFill="1" applyBorder="1" applyAlignment="1">
      <alignment vertical="top" wrapText="1"/>
    </xf>
    <xf numFmtId="0" fontId="17" fillId="2" borderId="2" xfId="4" applyFont="1" applyFill="1" applyBorder="1"/>
    <xf numFmtId="0" fontId="17" fillId="0" borderId="2" xfId="4" applyFont="1" applyBorder="1" applyAlignment="1">
      <alignment vertical="top" wrapText="1"/>
    </xf>
    <xf numFmtId="2" fontId="17" fillId="0" borderId="2" xfId="4" applyNumberFormat="1" applyFont="1" applyFill="1" applyBorder="1" applyAlignment="1">
      <alignment horizontal="center" vertical="center" wrapText="1"/>
    </xf>
    <xf numFmtId="2" fontId="17" fillId="0" borderId="2" xfId="4" applyNumberFormat="1" applyFont="1" applyBorder="1" applyAlignment="1">
      <alignment horizontal="center" vertical="center"/>
    </xf>
    <xf numFmtId="2" fontId="17" fillId="2" borderId="2" xfId="4" applyNumberFormat="1" applyFont="1" applyFill="1" applyBorder="1" applyAlignment="1">
      <alignment horizontal="center" vertical="center"/>
    </xf>
    <xf numFmtId="0" fontId="17" fillId="2" borderId="2" xfId="4" applyFont="1" applyFill="1" applyBorder="1" applyAlignment="1">
      <alignment vertical="top" wrapText="1"/>
    </xf>
    <xf numFmtId="2" fontId="12" fillId="2" borderId="0" xfId="0" applyNumberFormat="1" applyFont="1" applyFill="1" applyBorder="1" applyAlignment="1">
      <alignment vertical="center"/>
    </xf>
    <xf numFmtId="2" fontId="12" fillId="4" borderId="0" xfId="0" applyNumberFormat="1" applyFont="1" applyFill="1" applyBorder="1" applyAlignment="1">
      <alignment vertical="center"/>
    </xf>
    <xf numFmtId="2" fontId="12" fillId="2" borderId="0" xfId="0" applyNumberFormat="1" applyFont="1" applyFill="1" applyAlignment="1">
      <alignment horizontal="center" vertical="center"/>
    </xf>
    <xf numFmtId="2" fontId="12" fillId="0" borderId="2" xfId="0" applyNumberFormat="1" applyFont="1" applyBorder="1" applyAlignment="1">
      <alignment vertical="center" wrapText="1"/>
    </xf>
    <xf numFmtId="2" fontId="12" fillId="0" borderId="2" xfId="0" applyNumberFormat="1" applyFont="1" applyBorder="1" applyAlignment="1">
      <alignment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left" vertical="top" wrapText="1"/>
    </xf>
    <xf numFmtId="1" fontId="12" fillId="2" borderId="0" xfId="0" applyNumberFormat="1" applyFont="1" applyFill="1" applyAlignment="1">
      <alignment vertical="center"/>
    </xf>
    <xf numFmtId="0" fontId="12" fillId="4" borderId="2" xfId="0" applyFont="1" applyFill="1" applyBorder="1" applyAlignment="1">
      <alignment horizontal="center" vertical="top" wrapText="1"/>
    </xf>
    <xf numFmtId="2" fontId="12" fillId="4" borderId="2" xfId="0" applyNumberFormat="1" applyFont="1" applyFill="1" applyBorder="1" applyAlignment="1">
      <alignment vertical="center" wrapText="1"/>
    </xf>
    <xf numFmtId="2" fontId="13" fillId="2" borderId="0" xfId="0" applyNumberFormat="1" applyFont="1" applyFill="1" applyBorder="1" applyAlignment="1">
      <alignment vertical="center"/>
    </xf>
    <xf numFmtId="2" fontId="11" fillId="4" borderId="0" xfId="0" applyNumberFormat="1" applyFont="1" applyFill="1" applyBorder="1" applyAlignment="1">
      <alignment vertical="center"/>
    </xf>
    <xf numFmtId="2" fontId="11" fillId="2" borderId="2" xfId="0" applyNumberFormat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 applyAlignment="1">
      <alignment vertical="center"/>
    </xf>
    <xf numFmtId="2" fontId="18" fillId="4" borderId="2" xfId="0" applyNumberFormat="1" applyFont="1" applyFill="1" applyBorder="1" applyAlignment="1">
      <alignment vertical="center"/>
    </xf>
    <xf numFmtId="2" fontId="18" fillId="2" borderId="0" xfId="0" applyNumberFormat="1" applyFont="1" applyFill="1" applyAlignment="1">
      <alignment vertical="center"/>
    </xf>
    <xf numFmtId="2" fontId="18" fillId="4" borderId="0" xfId="0" applyNumberFormat="1" applyFont="1" applyFill="1" applyAlignment="1">
      <alignment vertical="center"/>
    </xf>
    <xf numFmtId="2" fontId="18" fillId="2" borderId="2" xfId="0" applyNumberFormat="1" applyFont="1" applyFill="1" applyBorder="1" applyAlignment="1">
      <alignment horizontal="left" vertical="center"/>
    </xf>
    <xf numFmtId="2" fontId="18" fillId="2" borderId="0" xfId="0" applyNumberFormat="1" applyFont="1" applyFill="1" applyAlignment="1">
      <alignment horizontal="left" vertical="center"/>
    </xf>
    <xf numFmtId="2" fontId="18" fillId="2" borderId="2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vertical="center"/>
    </xf>
    <xf numFmtId="1" fontId="12" fillId="4" borderId="2" xfId="0" applyNumberFormat="1" applyFont="1" applyFill="1" applyBorder="1" applyAlignment="1">
      <alignment vertical="center"/>
    </xf>
    <xf numFmtId="2" fontId="12" fillId="4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2" fontId="12" fillId="6" borderId="0" xfId="0" applyNumberFormat="1" applyFont="1" applyFill="1" applyAlignment="1">
      <alignment vertical="center"/>
    </xf>
    <xf numFmtId="2" fontId="10" fillId="4" borderId="0" xfId="0" applyNumberFormat="1" applyFont="1" applyFill="1" applyAlignment="1">
      <alignment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center" vertical="center"/>
    </xf>
    <xf numFmtId="164" fontId="15" fillId="2" borderId="2" xfId="1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vertical="center"/>
    </xf>
    <xf numFmtId="164" fontId="12" fillId="0" borderId="2" xfId="0" applyNumberFormat="1" applyFont="1" applyBorder="1" applyAlignment="1">
      <alignment horizontal="center" vertical="center"/>
    </xf>
    <xf numFmtId="164" fontId="16" fillId="2" borderId="2" xfId="0" applyNumberFormat="1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/>
    </xf>
    <xf numFmtId="164" fontId="18" fillId="2" borderId="2" xfId="0" applyNumberFormat="1" applyFont="1" applyFill="1" applyBorder="1" applyAlignment="1">
      <alignment horizontal="left" vertical="center"/>
    </xf>
    <xf numFmtId="164" fontId="17" fillId="0" borderId="2" xfId="0" applyNumberFormat="1" applyFont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164" fontId="17" fillId="2" borderId="2" xfId="4" applyNumberFormat="1" applyFont="1" applyFill="1" applyBorder="1"/>
    <xf numFmtId="164" fontId="19" fillId="2" borderId="2" xfId="4" applyNumberFormat="1" applyFont="1" applyFill="1" applyBorder="1" applyAlignment="1">
      <alignment horizontal="left"/>
    </xf>
    <xf numFmtId="164" fontId="17" fillId="0" borderId="2" xfId="4" applyNumberFormat="1" applyFont="1" applyFill="1" applyBorder="1" applyAlignment="1">
      <alignment horizontal="center" vertical="center" wrapText="1"/>
    </xf>
    <xf numFmtId="164" fontId="17" fillId="0" borderId="2" xfId="4" applyNumberFormat="1" applyFont="1" applyBorder="1" applyAlignment="1">
      <alignment horizontal="center" vertical="center"/>
    </xf>
    <xf numFmtId="164" fontId="17" fillId="2" borderId="2" xfId="4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/>
    <xf numFmtId="164" fontId="12" fillId="0" borderId="2" xfId="0" applyNumberFormat="1" applyFont="1" applyBorder="1"/>
    <xf numFmtId="164" fontId="12" fillId="0" borderId="2" xfId="0" applyNumberFormat="1" applyFont="1" applyBorder="1" applyAlignment="1">
      <alignment vertical="top" wrapText="1"/>
    </xf>
    <xf numFmtId="164" fontId="12" fillId="0" borderId="2" xfId="0" applyNumberFormat="1" applyFont="1" applyBorder="1" applyAlignment="1">
      <alignment horizontal="center" vertical="top" wrapText="1"/>
    </xf>
    <xf numFmtId="164" fontId="12" fillId="4" borderId="2" xfId="0" applyNumberFormat="1" applyFont="1" applyFill="1" applyBorder="1" applyAlignment="1">
      <alignment horizontal="center" vertical="top" wrapText="1"/>
    </xf>
    <xf numFmtId="164" fontId="3" fillId="0" borderId="2" xfId="1" applyNumberFormat="1" applyFill="1" applyBorder="1"/>
    <xf numFmtId="164" fontId="0" fillId="0" borderId="2" xfId="0" applyNumberFormat="1" applyBorder="1"/>
    <xf numFmtId="164" fontId="22" fillId="4" borderId="2" xfId="1" applyNumberFormat="1" applyFont="1" applyFill="1" applyBorder="1"/>
    <xf numFmtId="164" fontId="0" fillId="6" borderId="2" xfId="0" applyNumberFormat="1" applyFill="1" applyBorder="1"/>
    <xf numFmtId="164" fontId="12" fillId="2" borderId="0" xfId="0" applyNumberFormat="1" applyFont="1" applyFill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/>
    </xf>
    <xf numFmtId="2" fontId="17" fillId="0" borderId="2" xfId="0" applyNumberFormat="1" applyFont="1" applyBorder="1" applyAlignment="1">
      <alignment horizontal="center" vertical="center" wrapText="1"/>
    </xf>
    <xf numFmtId="2" fontId="17" fillId="2" borderId="2" xfId="0" applyNumberFormat="1" applyFont="1" applyFill="1" applyBorder="1" applyAlignment="1">
      <alignment horizontal="center" vertical="center"/>
    </xf>
    <xf numFmtId="2" fontId="17" fillId="2" borderId="2" xfId="0" applyNumberFormat="1" applyFont="1" applyFill="1" applyBorder="1" applyAlignment="1">
      <alignment horizontal="center" vertical="center" wrapText="1"/>
    </xf>
    <xf numFmtId="2" fontId="17" fillId="2" borderId="2" xfId="4" applyNumberFormat="1" applyFont="1" applyFill="1" applyBorder="1"/>
    <xf numFmtId="2" fontId="19" fillId="2" borderId="2" xfId="4" applyNumberFormat="1" applyFont="1" applyFill="1" applyBorder="1" applyAlignment="1">
      <alignment horizontal="left"/>
    </xf>
    <xf numFmtId="2" fontId="12" fillId="2" borderId="2" xfId="0" applyNumberFormat="1" applyFont="1" applyFill="1" applyBorder="1"/>
    <xf numFmtId="2" fontId="12" fillId="0" borderId="2" xfId="0" applyNumberFormat="1" applyFont="1" applyBorder="1"/>
    <xf numFmtId="2" fontId="11" fillId="0" borderId="2" xfId="0" applyNumberFormat="1" applyFont="1" applyBorder="1"/>
    <xf numFmtId="2" fontId="18" fillId="4" borderId="2" xfId="0" applyNumberFormat="1" applyFont="1" applyFill="1" applyBorder="1"/>
    <xf numFmtId="2" fontId="2" fillId="0" borderId="2" xfId="1" applyNumberFormat="1" applyFont="1" applyFill="1" applyBorder="1"/>
    <xf numFmtId="2" fontId="3" fillId="0" borderId="2" xfId="1" applyNumberFormat="1" applyFont="1" applyFill="1" applyBorder="1"/>
    <xf numFmtId="2" fontId="3" fillId="0" borderId="2" xfId="1" applyNumberFormat="1" applyFill="1" applyBorder="1"/>
    <xf numFmtId="2" fontId="22" fillId="4" borderId="2" xfId="1" applyNumberFormat="1" applyFont="1" applyFill="1" applyBorder="1"/>
    <xf numFmtId="2" fontId="0" fillId="6" borderId="2" xfId="0" applyNumberFormat="1" applyFill="1" applyBorder="1"/>
    <xf numFmtId="0" fontId="18" fillId="4" borderId="2" xfId="0" applyFont="1" applyFill="1" applyBorder="1" applyAlignment="1">
      <alignment vertical="top" wrapText="1"/>
    </xf>
    <xf numFmtId="2" fontId="18" fillId="4" borderId="2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vertical="top" wrapText="1"/>
    </xf>
    <xf numFmtId="2" fontId="12" fillId="6" borderId="2" xfId="0" applyNumberFormat="1" applyFont="1" applyFill="1" applyBorder="1" applyAlignment="1">
      <alignment horizontal="center" vertical="center"/>
    </xf>
    <xf numFmtId="2" fontId="11" fillId="6" borderId="2" xfId="0" applyNumberFormat="1" applyFont="1" applyFill="1" applyBorder="1" applyAlignment="1">
      <alignment vertical="center"/>
    </xf>
    <xf numFmtId="2" fontId="9" fillId="6" borderId="2" xfId="0" applyNumberFormat="1" applyFont="1" applyFill="1" applyBorder="1" applyAlignment="1">
      <alignment vertical="center"/>
    </xf>
    <xf numFmtId="1" fontId="12" fillId="4" borderId="5" xfId="0" applyNumberFormat="1" applyFont="1" applyFill="1" applyBorder="1" applyAlignment="1">
      <alignment vertical="center"/>
    </xf>
    <xf numFmtId="0" fontId="12" fillId="4" borderId="5" xfId="0" applyFont="1" applyFill="1" applyBorder="1" applyAlignment="1">
      <alignment vertical="top" wrapText="1"/>
    </xf>
    <xf numFmtId="2" fontId="12" fillId="4" borderId="5" xfId="0" applyNumberFormat="1" applyFont="1" applyFill="1" applyBorder="1" applyAlignment="1">
      <alignment vertical="center"/>
    </xf>
    <xf numFmtId="164" fontId="12" fillId="4" borderId="5" xfId="0" applyNumberFormat="1" applyFont="1" applyFill="1" applyBorder="1" applyAlignment="1">
      <alignment horizontal="center" vertical="center"/>
    </xf>
    <xf numFmtId="2" fontId="12" fillId="4" borderId="5" xfId="0" applyNumberFormat="1" applyFont="1" applyFill="1" applyBorder="1" applyAlignment="1">
      <alignment horizontal="center" vertical="center"/>
    </xf>
    <xf numFmtId="2" fontId="18" fillId="4" borderId="5" xfId="0" applyNumberFormat="1" applyFont="1" applyFill="1" applyBorder="1" applyAlignment="1">
      <alignment vertical="center"/>
    </xf>
    <xf numFmtId="2" fontId="9" fillId="2" borderId="1" xfId="0" applyNumberFormat="1" applyFont="1" applyFill="1" applyBorder="1" applyAlignment="1">
      <alignment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vertical="center"/>
    </xf>
    <xf numFmtId="2" fontId="18" fillId="2" borderId="1" xfId="0" applyNumberFormat="1" applyFont="1" applyFill="1" applyBorder="1" applyAlignment="1">
      <alignment horizontal="left" vertical="center"/>
    </xf>
    <xf numFmtId="2" fontId="11" fillId="0" borderId="1" xfId="0" applyNumberFormat="1" applyFont="1" applyBorder="1"/>
    <xf numFmtId="2" fontId="18" fillId="4" borderId="1" xfId="0" applyNumberFormat="1" applyFont="1" applyFill="1" applyBorder="1"/>
    <xf numFmtId="2" fontId="12" fillId="2" borderId="1" xfId="0" applyNumberFormat="1" applyFont="1" applyFill="1" applyBorder="1" applyAlignment="1">
      <alignment vertical="center"/>
    </xf>
    <xf numFmtId="2" fontId="18" fillId="4" borderId="1" xfId="0" applyNumberFormat="1" applyFont="1" applyFill="1" applyBorder="1" applyAlignment="1">
      <alignment vertical="center"/>
    </xf>
    <xf numFmtId="2" fontId="9" fillId="6" borderId="1" xfId="0" applyNumberFormat="1" applyFont="1" applyFill="1" applyBorder="1" applyAlignment="1">
      <alignment vertical="center"/>
    </xf>
    <xf numFmtId="2" fontId="18" fillId="4" borderId="6" xfId="0" applyNumberFormat="1" applyFont="1" applyFill="1" applyBorder="1" applyAlignment="1">
      <alignment vertical="center"/>
    </xf>
    <xf numFmtId="2" fontId="18" fillId="2" borderId="0" xfId="0" applyNumberFormat="1" applyFont="1" applyFill="1" applyBorder="1" applyAlignment="1">
      <alignment vertical="center"/>
    </xf>
    <xf numFmtId="2" fontId="18" fillId="2" borderId="0" xfId="0" applyNumberFormat="1" applyFont="1" applyFill="1" applyBorder="1" applyAlignment="1">
      <alignment horizontal="left" vertical="center"/>
    </xf>
    <xf numFmtId="2" fontId="18" fillId="4" borderId="0" xfId="0" applyNumberFormat="1" applyFont="1" applyFill="1" applyBorder="1" applyAlignment="1">
      <alignment vertical="center"/>
    </xf>
    <xf numFmtId="2" fontId="12" fillId="6" borderId="0" xfId="0" applyNumberFormat="1" applyFont="1" applyFill="1" applyBorder="1" applyAlignment="1">
      <alignment vertical="center"/>
    </xf>
    <xf numFmtId="0" fontId="3" fillId="6" borderId="2" xfId="0" applyFont="1" applyFill="1" applyBorder="1" applyAlignment="1">
      <alignment vertical="top" wrapText="1"/>
    </xf>
    <xf numFmtId="0" fontId="8" fillId="6" borderId="2" xfId="0" applyFont="1" applyFill="1" applyBorder="1"/>
    <xf numFmtId="2" fontId="15" fillId="6" borderId="2" xfId="0" applyNumberFormat="1" applyFont="1" applyFill="1" applyBorder="1" applyAlignment="1">
      <alignment horizontal="center" vertical="center"/>
    </xf>
    <xf numFmtId="2" fontId="21" fillId="6" borderId="2" xfId="0" applyNumberFormat="1" applyFont="1" applyFill="1" applyBorder="1" applyAlignment="1">
      <alignment vertical="center"/>
    </xf>
    <xf numFmtId="2" fontId="20" fillId="6" borderId="2" xfId="0" applyNumberFormat="1" applyFont="1" applyFill="1" applyBorder="1" applyAlignment="1">
      <alignment vertical="center"/>
    </xf>
    <xf numFmtId="2" fontId="20" fillId="6" borderId="1" xfId="0" applyNumberFormat="1" applyFont="1" applyFill="1" applyBorder="1" applyAlignment="1">
      <alignment vertical="center"/>
    </xf>
    <xf numFmtId="2" fontId="15" fillId="6" borderId="0" xfId="0" applyNumberFormat="1" applyFont="1" applyFill="1" applyBorder="1" applyAlignment="1">
      <alignment vertical="center"/>
    </xf>
    <xf numFmtId="2" fontId="15" fillId="6" borderId="0" xfId="0" applyNumberFormat="1" applyFont="1" applyFill="1" applyAlignment="1">
      <alignment vertical="center"/>
    </xf>
    <xf numFmtId="0" fontId="1" fillId="0" borderId="4" xfId="0" applyFont="1" applyBorder="1" applyAlignment="1">
      <alignment vertical="top" wrapText="1"/>
    </xf>
    <xf numFmtId="2" fontId="23" fillId="3" borderId="0" xfId="0" applyNumberFormat="1" applyFont="1" applyFill="1" applyBorder="1" applyAlignment="1">
      <alignment horizontal="right" vertical="center"/>
    </xf>
    <xf numFmtId="2" fontId="23" fillId="3" borderId="0" xfId="0" applyNumberFormat="1" applyFont="1" applyFill="1" applyAlignment="1">
      <alignment horizontal="right" vertical="center"/>
    </xf>
    <xf numFmtId="1" fontId="11" fillId="2" borderId="2" xfId="0" applyNumberFormat="1" applyFont="1" applyFill="1" applyBorder="1" applyAlignment="1">
      <alignment vertical="center"/>
    </xf>
    <xf numFmtId="1" fontId="11" fillId="2" borderId="2" xfId="0" applyNumberFormat="1" applyFont="1" applyFill="1" applyBorder="1" applyAlignment="1">
      <alignment horizontal="center" vertical="center" wrapText="1"/>
    </xf>
    <xf numFmtId="1" fontId="18" fillId="2" borderId="2" xfId="0" applyNumberFormat="1" applyFont="1" applyFill="1" applyBorder="1" applyAlignment="1">
      <alignment vertical="center"/>
    </xf>
    <xf numFmtId="1" fontId="18" fillId="2" borderId="2" xfId="0" applyNumberFormat="1" applyFont="1" applyFill="1" applyBorder="1" applyAlignment="1">
      <alignment horizontal="left" vertical="center"/>
    </xf>
    <xf numFmtId="1" fontId="11" fillId="0" borderId="2" xfId="0" applyNumberFormat="1" applyFont="1" applyBorder="1"/>
    <xf numFmtId="1" fontId="18" fillId="4" borderId="2" xfId="0" applyNumberFormat="1" applyFont="1" applyFill="1" applyBorder="1"/>
    <xf numFmtId="1" fontId="18" fillId="4" borderId="2" xfId="0" applyNumberFormat="1" applyFont="1" applyFill="1" applyBorder="1" applyAlignment="1">
      <alignment vertical="center"/>
    </xf>
    <xf numFmtId="1" fontId="11" fillId="6" borderId="2" xfId="0" applyNumberFormat="1" applyFont="1" applyFill="1" applyBorder="1" applyAlignment="1">
      <alignment vertical="center"/>
    </xf>
    <xf numFmtId="1" fontId="18" fillId="4" borderId="5" xfId="0" applyNumberFormat="1" applyFont="1" applyFill="1" applyBorder="1" applyAlignment="1">
      <alignment vertical="center"/>
    </xf>
    <xf numFmtId="1" fontId="21" fillId="6" borderId="2" xfId="0" applyNumberFormat="1" applyFont="1" applyFill="1" applyBorder="1" applyAlignment="1">
      <alignment vertical="center"/>
    </xf>
    <xf numFmtId="1" fontId="23" fillId="3" borderId="2" xfId="0" applyNumberFormat="1" applyFont="1" applyFill="1" applyBorder="1" applyAlignment="1">
      <alignment horizontal="right" vertical="center"/>
    </xf>
    <xf numFmtId="1" fontId="11" fillId="2" borderId="0" xfId="0" applyNumberFormat="1" applyFont="1" applyFill="1" applyAlignment="1">
      <alignment vertical="center"/>
    </xf>
    <xf numFmtId="164" fontId="11" fillId="4" borderId="2" xfId="0" applyNumberFormat="1" applyFont="1" applyFill="1" applyBorder="1" applyAlignment="1">
      <alignment horizontal="center" vertical="center"/>
    </xf>
    <xf numFmtId="164" fontId="18" fillId="4" borderId="2" xfId="0" applyNumberFormat="1" applyFont="1" applyFill="1" applyBorder="1" applyAlignment="1">
      <alignment horizontal="center" vertical="center"/>
    </xf>
    <xf numFmtId="1" fontId="11" fillId="4" borderId="2" xfId="0" applyNumberFormat="1" applyFont="1" applyFill="1" applyBorder="1" applyAlignment="1">
      <alignment vertical="center" wrapText="1"/>
    </xf>
    <xf numFmtId="2" fontId="11" fillId="4" borderId="2" xfId="0" applyNumberFormat="1" applyFont="1" applyFill="1" applyBorder="1" applyAlignment="1">
      <alignment vertical="center" wrapText="1"/>
    </xf>
    <xf numFmtId="1" fontId="18" fillId="4" borderId="2" xfId="0" applyNumberFormat="1" applyFont="1" applyFill="1" applyBorder="1" applyAlignment="1">
      <alignment vertical="center" wrapText="1"/>
    </xf>
    <xf numFmtId="2" fontId="18" fillId="4" borderId="2" xfId="0" applyNumberFormat="1" applyFont="1" applyFill="1" applyBorder="1" applyAlignment="1">
      <alignment vertical="center" wrapText="1"/>
    </xf>
    <xf numFmtId="164" fontId="24" fillId="4" borderId="2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vertical="top" wrapText="1"/>
    </xf>
    <xf numFmtId="2" fontId="9" fillId="4" borderId="0" xfId="0" applyNumberFormat="1" applyFont="1" applyFill="1" applyBorder="1" applyAlignment="1">
      <alignment vertical="center"/>
    </xf>
    <xf numFmtId="0" fontId="10" fillId="4" borderId="2" xfId="0" applyFont="1" applyFill="1" applyBorder="1" applyAlignment="1">
      <alignment vertical="top" wrapText="1"/>
    </xf>
    <xf numFmtId="164" fontId="10" fillId="4" borderId="2" xfId="0" applyNumberFormat="1" applyFont="1" applyFill="1" applyBorder="1" applyAlignment="1">
      <alignment horizontal="center" vertical="center"/>
    </xf>
    <xf numFmtId="2" fontId="10" fillId="4" borderId="2" xfId="0" applyNumberFormat="1" applyFont="1" applyFill="1" applyBorder="1" applyAlignment="1">
      <alignment horizontal="center" vertical="center"/>
    </xf>
    <xf numFmtId="2" fontId="10" fillId="4" borderId="0" xfId="0" applyNumberFormat="1" applyFont="1" applyFill="1" applyBorder="1" applyAlignment="1">
      <alignment vertical="center"/>
    </xf>
    <xf numFmtId="164" fontId="9" fillId="4" borderId="2" xfId="0" applyNumberFormat="1" applyFont="1" applyFill="1" applyBorder="1"/>
    <xf numFmtId="2" fontId="9" fillId="4" borderId="2" xfId="0" applyNumberFormat="1" applyFont="1" applyFill="1" applyBorder="1"/>
    <xf numFmtId="164" fontId="25" fillId="4" borderId="2" xfId="0" applyNumberFormat="1" applyFont="1" applyFill="1" applyBorder="1" applyAlignment="1">
      <alignment horizontal="center" vertical="center"/>
    </xf>
    <xf numFmtId="2" fontId="25" fillId="4" borderId="2" xfId="0" applyNumberFormat="1" applyFont="1" applyFill="1" applyBorder="1" applyAlignment="1">
      <alignment horizontal="center" vertical="center"/>
    </xf>
    <xf numFmtId="0" fontId="19" fillId="4" borderId="2" xfId="4" applyFont="1" applyFill="1" applyBorder="1" applyAlignment="1">
      <alignment vertical="top" wrapText="1"/>
    </xf>
    <xf numFmtId="164" fontId="19" fillId="4" borderId="2" xfId="4" applyNumberFormat="1" applyFont="1" applyFill="1" applyBorder="1" applyAlignment="1">
      <alignment horizontal="center" vertical="center"/>
    </xf>
    <xf numFmtId="2" fontId="19" fillId="4" borderId="2" xfId="4" applyNumberFormat="1" applyFont="1" applyFill="1" applyBorder="1" applyAlignment="1">
      <alignment horizontal="center" vertical="center"/>
    </xf>
    <xf numFmtId="2" fontId="18" fillId="2" borderId="2" xfId="0" applyNumberFormat="1" applyFont="1" applyFill="1" applyBorder="1" applyAlignment="1">
      <alignment vertical="center" wrapText="1"/>
    </xf>
    <xf numFmtId="0" fontId="12" fillId="2" borderId="2" xfId="0" applyFont="1" applyFill="1" applyBorder="1" applyAlignment="1">
      <alignment wrapText="1"/>
    </xf>
    <xf numFmtId="0" fontId="12" fillId="0" borderId="2" xfId="0" applyFont="1" applyBorder="1" applyAlignment="1">
      <alignment wrapText="1"/>
    </xf>
    <xf numFmtId="0" fontId="17" fillId="2" borderId="2" xfId="4" applyFont="1" applyFill="1" applyBorder="1" applyAlignment="1">
      <alignment wrapText="1"/>
    </xf>
    <xf numFmtId="2" fontId="12" fillId="4" borderId="5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wrapText="1"/>
    </xf>
    <xf numFmtId="0" fontId="0" fillId="0" borderId="0" xfId="0" applyAlignment="1">
      <alignment wrapText="1"/>
    </xf>
    <xf numFmtId="2" fontId="12" fillId="2" borderId="0" xfId="0" applyNumberFormat="1" applyFont="1" applyFill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ont="1" applyAlignment="1">
      <alignment horizontal="left" vertical="top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 vertical="top" wrapText="1"/>
    </xf>
    <xf numFmtId="1" fontId="0" fillId="0" borderId="0" xfId="0" applyNumberFormat="1" applyFont="1" applyAlignment="1">
      <alignment horizontal="center" vertical="top" wrapText="1"/>
    </xf>
    <xf numFmtId="0" fontId="27" fillId="0" borderId="0" xfId="0" applyFont="1" applyBorder="1" applyAlignment="1">
      <alignment vertical="center" wrapText="1"/>
    </xf>
    <xf numFmtId="0" fontId="0" fillId="0" borderId="0" xfId="0" applyBorder="1"/>
    <xf numFmtId="1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1" fontId="28" fillId="0" borderId="2" xfId="4" applyNumberFormat="1" applyFont="1" applyFill="1" applyBorder="1" applyAlignment="1">
      <alignment horizontal="center" vertical="top" wrapText="1"/>
    </xf>
    <xf numFmtId="0" fontId="28" fillId="0" borderId="2" xfId="4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8" fillId="0" borderId="2" xfId="4" applyFont="1" applyFill="1" applyBorder="1" applyAlignment="1">
      <alignment horizontal="center" vertical="top" wrapText="1"/>
    </xf>
    <xf numFmtId="0" fontId="28" fillId="0" borderId="2" xfId="4" applyFont="1" applyFill="1" applyBorder="1" applyAlignment="1">
      <alignment vertical="top" wrapText="1"/>
    </xf>
    <xf numFmtId="165" fontId="1" fillId="0" borderId="2" xfId="6" applyNumberFormat="1" applyFont="1" applyFill="1" applyBorder="1" applyAlignment="1">
      <alignment horizontal="center" vertical="top" wrapText="1"/>
    </xf>
    <xf numFmtId="165" fontId="0" fillId="0" borderId="0" xfId="6" applyNumberFormat="1" applyFont="1" applyAlignment="1">
      <alignment horizontal="center" vertical="top" wrapText="1"/>
    </xf>
    <xf numFmtId="9" fontId="1" fillId="0" borderId="2" xfId="7" applyFont="1" applyFill="1" applyBorder="1" applyAlignment="1">
      <alignment horizontal="center" vertical="top" wrapText="1"/>
    </xf>
    <xf numFmtId="9" fontId="0" fillId="0" borderId="0" xfId="7" applyFont="1"/>
    <xf numFmtId="10" fontId="2" fillId="5" borderId="2" xfId="7" applyNumberFormat="1" applyFont="1" applyFill="1" applyBorder="1" applyAlignment="1">
      <alignment horizontal="center" vertical="center" wrapText="1"/>
    </xf>
    <xf numFmtId="10" fontId="1" fillId="0" borderId="2" xfId="7" applyNumberFormat="1" applyFont="1" applyFill="1" applyBorder="1" applyAlignment="1">
      <alignment horizontal="center" vertical="top" wrapText="1"/>
    </xf>
    <xf numFmtId="10" fontId="0" fillId="0" borderId="0" xfId="7" applyNumberFormat="1" applyFont="1"/>
    <xf numFmtId="0" fontId="30" fillId="0" borderId="0" xfId="0" applyFont="1"/>
    <xf numFmtId="0" fontId="30" fillId="0" borderId="0" xfId="0" applyFont="1" applyFill="1"/>
    <xf numFmtId="0" fontId="30" fillId="0" borderId="4" xfId="0" applyFont="1" applyFill="1" applyBorder="1" applyAlignment="1">
      <alignment horizontal="center" vertical="center"/>
    </xf>
    <xf numFmtId="0" fontId="30" fillId="0" borderId="8" xfId="0" applyFont="1" applyBorder="1" applyAlignment="1">
      <alignment horizontal="center" vertical="center" wrapText="1"/>
    </xf>
    <xf numFmtId="10" fontId="32" fillId="0" borderId="1" xfId="8" applyNumberFormat="1" applyFont="1" applyFill="1" applyBorder="1" applyAlignment="1">
      <alignment horizontal="center" vertical="center" wrapText="1"/>
    </xf>
    <xf numFmtId="10" fontId="32" fillId="0" borderId="4" xfId="8" applyNumberFormat="1" applyFont="1" applyFill="1" applyBorder="1" applyAlignment="1">
      <alignment horizontal="center" vertical="center" wrapText="1"/>
    </xf>
    <xf numFmtId="10" fontId="32" fillId="0" borderId="3" xfId="8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3" fillId="0" borderId="2" xfId="4" applyFont="1" applyFill="1" applyBorder="1" applyAlignment="1">
      <alignment horizontal="left" vertical="center" wrapText="1"/>
    </xf>
    <xf numFmtId="1" fontId="32" fillId="0" borderId="2" xfId="0" applyNumberFormat="1" applyFont="1" applyFill="1" applyBorder="1" applyAlignment="1">
      <alignment horizontal="center" vertical="center"/>
    </xf>
    <xf numFmtId="2" fontId="30" fillId="0" borderId="2" xfId="0" applyNumberFormat="1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horizontal="center" vertical="top" wrapText="1"/>
    </xf>
    <xf numFmtId="10" fontId="30" fillId="0" borderId="0" xfId="0" applyNumberFormat="1" applyFont="1" applyBorder="1" applyAlignment="1">
      <alignment horizontal="center" vertical="top"/>
    </xf>
    <xf numFmtId="0" fontId="31" fillId="0" borderId="0" xfId="0" applyFont="1"/>
    <xf numFmtId="166" fontId="32" fillId="0" borderId="2" xfId="0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/>
    </xf>
    <xf numFmtId="10" fontId="30" fillId="0" borderId="0" xfId="0" applyNumberFormat="1" applyFont="1" applyBorder="1" applyAlignment="1">
      <alignment horizontal="right" vertical="top"/>
    </xf>
    <xf numFmtId="0" fontId="19" fillId="2" borderId="2" xfId="4" applyFont="1" applyFill="1" applyBorder="1" applyAlignment="1">
      <alignment horizontal="left" vertical="top" wrapText="1"/>
    </xf>
    <xf numFmtId="0" fontId="19" fillId="2" borderId="1" xfId="4" applyFont="1" applyFill="1" applyBorder="1" applyAlignment="1">
      <alignment horizontal="left" vertical="top" wrapText="1"/>
    </xf>
    <xf numFmtId="0" fontId="19" fillId="2" borderId="4" xfId="4" applyFont="1" applyFill="1" applyBorder="1" applyAlignment="1">
      <alignment horizontal="left" vertical="top" wrapText="1"/>
    </xf>
    <xf numFmtId="0" fontId="19" fillId="2" borderId="3" xfId="4" applyFont="1" applyFill="1" applyBorder="1" applyAlignment="1">
      <alignment horizontal="left" vertical="top" wrapText="1"/>
    </xf>
    <xf numFmtId="1" fontId="23" fillId="3" borderId="1" xfId="0" applyNumberFormat="1" applyFont="1" applyFill="1" applyBorder="1" applyAlignment="1">
      <alignment horizontal="right" vertical="center"/>
    </xf>
    <xf numFmtId="1" fontId="23" fillId="3" borderId="4" xfId="0" applyNumberFormat="1" applyFont="1" applyFill="1" applyBorder="1" applyAlignment="1">
      <alignment horizontal="right" vertical="center"/>
    </xf>
    <xf numFmtId="1" fontId="23" fillId="3" borderId="3" xfId="0" applyNumberFormat="1" applyFont="1" applyFill="1" applyBorder="1" applyAlignment="1">
      <alignment horizontal="right" vertical="center"/>
    </xf>
    <xf numFmtId="2" fontId="18" fillId="2" borderId="2" xfId="0" applyNumberFormat="1" applyFont="1" applyFill="1" applyBorder="1" applyAlignment="1">
      <alignment vertical="center" wrapText="1"/>
    </xf>
    <xf numFmtId="2" fontId="13" fillId="2" borderId="2" xfId="0" applyNumberFormat="1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left" vertical="top" wrapText="1"/>
    </xf>
    <xf numFmtId="2" fontId="18" fillId="2" borderId="2" xfId="0" applyNumberFormat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top" wrapText="1"/>
    </xf>
    <xf numFmtId="0" fontId="12" fillId="2" borderId="2" xfId="0" applyFont="1" applyFill="1" applyBorder="1" applyAlignment="1">
      <alignment vertical="top" wrapText="1"/>
    </xf>
    <xf numFmtId="165" fontId="1" fillId="0" borderId="2" xfId="6" applyNumberFormat="1" applyFont="1" applyFill="1" applyBorder="1" applyAlignment="1">
      <alignment horizontal="center" vertical="top" wrapText="1"/>
    </xf>
    <xf numFmtId="9" fontId="1" fillId="0" borderId="2" xfId="7" applyFont="1" applyFill="1" applyBorder="1" applyAlignment="1">
      <alignment horizontal="center" vertical="top" wrapText="1"/>
    </xf>
    <xf numFmtId="10" fontId="1" fillId="0" borderId="2" xfId="7" applyNumberFormat="1" applyFont="1" applyFill="1" applyBorder="1" applyAlignment="1">
      <alignment horizontal="center" vertical="top" wrapText="1"/>
    </xf>
    <xf numFmtId="165" fontId="2" fillId="5" borderId="2" xfId="6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28" fillId="0" borderId="2" xfId="4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 vertical="top" wrapText="1"/>
    </xf>
    <xf numFmtId="1" fontId="2" fillId="5" borderId="2" xfId="8" applyNumberFormat="1" applyFont="1" applyFill="1" applyBorder="1" applyAlignment="1">
      <alignment horizontal="center" vertical="center" wrapText="1"/>
    </xf>
    <xf numFmtId="0" fontId="2" fillId="5" borderId="2" xfId="8" applyFont="1" applyFill="1" applyBorder="1" applyAlignment="1">
      <alignment horizontal="center" vertical="center" wrapText="1"/>
    </xf>
    <xf numFmtId="9" fontId="2" fillId="5" borderId="2" xfId="7" applyFont="1" applyFill="1" applyBorder="1" applyAlignment="1">
      <alignment horizontal="center" vertical="center" wrapText="1"/>
    </xf>
    <xf numFmtId="10" fontId="2" fillId="5" borderId="2" xfId="7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28" fillId="0" borderId="2" xfId="4" applyNumberFormat="1" applyFont="1" applyFill="1" applyBorder="1" applyAlignment="1">
      <alignment horizontal="center" vertical="top" wrapText="1"/>
    </xf>
    <xf numFmtId="0" fontId="28" fillId="0" borderId="2" xfId="4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2" fillId="0" borderId="7" xfId="0" applyFont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3" fillId="0" borderId="2" xfId="4" applyFont="1" applyFill="1" applyBorder="1" applyAlignment="1">
      <alignment horizontal="left" vertical="center" wrapText="1"/>
    </xf>
    <xf numFmtId="2" fontId="30" fillId="0" borderId="2" xfId="0" applyNumberFormat="1" applyFont="1" applyFill="1" applyBorder="1" applyAlignment="1">
      <alignment horizontal="left" vertical="center" wrapText="1"/>
    </xf>
    <xf numFmtId="0" fontId="32" fillId="0" borderId="2" xfId="8" applyFont="1" applyFill="1" applyBorder="1" applyAlignment="1">
      <alignment horizontal="center" vertical="center" wrapText="1"/>
    </xf>
    <xf numFmtId="0" fontId="32" fillId="0" borderId="1" xfId="8" applyFont="1" applyFill="1" applyBorder="1" applyAlignment="1">
      <alignment horizontal="center" vertical="center" wrapText="1"/>
    </xf>
  </cellXfs>
  <cellStyles count="9">
    <cellStyle name="Normal 2" xfId="8"/>
    <cellStyle name="Normal 3" xfId="1"/>
    <cellStyle name="Гиперссылка 2" xfId="5"/>
    <cellStyle name="Обычный" xfId="0" builtinId="0"/>
    <cellStyle name="Обычный 2" xfId="4"/>
    <cellStyle name="Обычный 4" xfId="3"/>
    <cellStyle name="Процентный" xfId="7" builtinId="5"/>
    <cellStyle name="Финансовый" xfId="6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8"/>
  <sheetViews>
    <sheetView zoomScale="70" zoomScaleNormal="70" workbookViewId="0">
      <pane ySplit="2" topLeftCell="A71" activePane="bottomLeft" state="frozen"/>
      <selection pane="bottomLeft" activeCell="D94" sqref="D94"/>
    </sheetView>
  </sheetViews>
  <sheetFormatPr defaultColWidth="9.109375" defaultRowHeight="13.8"/>
  <cols>
    <col min="1" max="1" width="4.6640625" style="54" customWidth="1"/>
    <col min="2" max="2" width="16" style="21" customWidth="1"/>
    <col min="3" max="3" width="51.6640625" style="191" customWidth="1"/>
    <col min="4" max="4" width="13.5546875" style="99" customWidth="1"/>
    <col min="5" max="5" width="13.44140625" style="49" customWidth="1"/>
    <col min="6" max="6" width="13.6640625" style="49" customWidth="1"/>
    <col min="7" max="7" width="14.33203125" style="49" customWidth="1"/>
    <col min="8" max="8" width="19.33203125" style="49" customWidth="1"/>
    <col min="9" max="9" width="15" style="49" customWidth="1"/>
    <col min="10" max="10" width="16.6640625" style="163" customWidth="1"/>
    <col min="11" max="11" width="14.6640625" style="10" customWidth="1"/>
    <col min="12" max="12" width="14.33203125" style="9" customWidth="1"/>
    <col min="13" max="13" width="13.88671875" style="9" customWidth="1"/>
    <col min="14" max="14" width="12.33203125" style="47" bestFit="1" customWidth="1"/>
    <col min="15" max="16" width="9.109375" style="47"/>
    <col min="17" max="16384" width="9.109375" style="21"/>
  </cols>
  <sheetData>
    <row r="1" spans="1:16">
      <c r="A1" s="18" t="s">
        <v>0</v>
      </c>
      <c r="B1" s="19"/>
      <c r="C1" s="30"/>
      <c r="D1" s="73"/>
      <c r="E1" s="20"/>
      <c r="F1" s="20"/>
      <c r="G1" s="20"/>
      <c r="H1" s="20"/>
      <c r="I1" s="20"/>
      <c r="J1" s="152"/>
      <c r="K1" s="11"/>
      <c r="L1" s="8"/>
      <c r="M1" s="127"/>
    </row>
    <row r="2" spans="1:16" s="26" customFormat="1" ht="81.75" customHeight="1">
      <c r="A2" s="22" t="s">
        <v>1</v>
      </c>
      <c r="B2" s="23" t="s">
        <v>2</v>
      </c>
      <c r="C2" s="23" t="s">
        <v>3</v>
      </c>
      <c r="D2" s="74" t="s">
        <v>40</v>
      </c>
      <c r="E2" s="24" t="s">
        <v>42</v>
      </c>
      <c r="F2" s="25" t="s">
        <v>22</v>
      </c>
      <c r="G2" s="25" t="s">
        <v>23</v>
      </c>
      <c r="H2" s="25" t="s">
        <v>24</v>
      </c>
      <c r="I2" s="24" t="s">
        <v>41</v>
      </c>
      <c r="J2" s="153" t="s">
        <v>195</v>
      </c>
      <c r="K2" s="59" t="s">
        <v>197</v>
      </c>
      <c r="L2" s="59" t="s">
        <v>198</v>
      </c>
      <c r="M2" s="128" t="s">
        <v>199</v>
      </c>
      <c r="N2" s="57"/>
      <c r="O2" s="57"/>
      <c r="P2" s="57"/>
    </row>
    <row r="3" spans="1:16" s="62" customFormat="1" ht="15.6">
      <c r="A3" s="246" t="s">
        <v>4</v>
      </c>
      <c r="B3" s="246"/>
      <c r="C3" s="246"/>
      <c r="D3" s="75"/>
      <c r="E3" s="66"/>
      <c r="F3" s="66"/>
      <c r="G3" s="66"/>
      <c r="H3" s="66"/>
      <c r="I3" s="66"/>
      <c r="J3" s="154"/>
      <c r="K3" s="60"/>
      <c r="L3" s="60"/>
      <c r="M3" s="67"/>
      <c r="N3" s="137"/>
      <c r="O3" s="137"/>
      <c r="P3" s="137"/>
    </row>
    <row r="4" spans="1:16" ht="27" customHeight="1">
      <c r="A4" s="29">
        <v>82</v>
      </c>
      <c r="B4" s="30" t="s">
        <v>5</v>
      </c>
      <c r="C4" s="30" t="s">
        <v>6</v>
      </c>
      <c r="D4" s="73">
        <v>29</v>
      </c>
      <c r="E4" s="20">
        <f>310*1.15</f>
        <v>356.5</v>
      </c>
      <c r="F4" s="20">
        <f>E4*0.35</f>
        <v>124.77499999999999</v>
      </c>
      <c r="G4" s="20">
        <f>E4*0.37</f>
        <v>131.905</v>
      </c>
      <c r="H4" s="20">
        <f>E4*0.28</f>
        <v>99.820000000000007</v>
      </c>
      <c r="I4" s="20">
        <f>E4/D4</f>
        <v>12.293103448275861</v>
      </c>
      <c r="J4" s="152"/>
      <c r="K4" s="11"/>
      <c r="L4" s="11"/>
      <c r="M4" s="16"/>
    </row>
    <row r="5" spans="1:16" ht="48.75" customHeight="1">
      <c r="A5" s="29">
        <v>83</v>
      </c>
      <c r="B5" s="30" t="s">
        <v>7</v>
      </c>
      <c r="C5" s="30" t="s">
        <v>8</v>
      </c>
      <c r="D5" s="73">
        <v>12.391249999999999</v>
      </c>
      <c r="E5" s="20">
        <f>126.1871*1.15</f>
        <v>145.11516499999999</v>
      </c>
      <c r="F5" s="20">
        <f>E5*0.35</f>
        <v>50.790307749999997</v>
      </c>
      <c r="G5" s="20">
        <f>E5*0.37</f>
        <v>53.692611049999996</v>
      </c>
      <c r="H5" s="20">
        <f>E5*0.28</f>
        <v>40.632246200000004</v>
      </c>
      <c r="I5" s="20">
        <f>E5/D5</f>
        <v>11.711099767981437</v>
      </c>
      <c r="J5" s="152"/>
      <c r="K5" s="11"/>
      <c r="L5" s="11"/>
      <c r="M5" s="16"/>
    </row>
    <row r="6" spans="1:16" ht="43.5" customHeight="1">
      <c r="A6" s="29">
        <v>84</v>
      </c>
      <c r="B6" s="30" t="s">
        <v>9</v>
      </c>
      <c r="C6" s="30" t="s">
        <v>10</v>
      </c>
      <c r="D6" s="73">
        <v>26.323529411764707</v>
      </c>
      <c r="E6" s="20">
        <f>237.249629411765*1.15</f>
        <v>272.83707382352975</v>
      </c>
      <c r="F6" s="20">
        <f>E6*0.35</f>
        <v>95.492975838235409</v>
      </c>
      <c r="G6" s="20">
        <f>E6*0.37</f>
        <v>100.94971731470601</v>
      </c>
      <c r="H6" s="20">
        <f>E6*0.28</f>
        <v>76.394380670588333</v>
      </c>
      <c r="I6" s="20">
        <f>E6/D6</f>
        <v>10.364760346368728</v>
      </c>
      <c r="J6" s="152"/>
      <c r="K6" s="11"/>
      <c r="L6" s="11"/>
      <c r="M6" s="16"/>
    </row>
    <row r="7" spans="1:16" ht="43.5" customHeight="1">
      <c r="A7" s="29">
        <v>85</v>
      </c>
      <c r="B7" s="30" t="s">
        <v>11</v>
      </c>
      <c r="C7" s="30" t="s">
        <v>12</v>
      </c>
      <c r="D7" s="73">
        <v>15.2</v>
      </c>
      <c r="E7" s="20">
        <f>215.75514*1.15</f>
        <v>248.11841099999998</v>
      </c>
      <c r="F7" s="20">
        <f>E7*0.35</f>
        <v>86.84144384999999</v>
      </c>
      <c r="G7" s="20">
        <f>E7*0.37</f>
        <v>91.803812069999992</v>
      </c>
      <c r="H7" s="20">
        <f>E7*0.28</f>
        <v>69.473155079999998</v>
      </c>
      <c r="I7" s="20">
        <f>E7/D7</f>
        <v>16.323579671052631</v>
      </c>
      <c r="J7" s="152"/>
      <c r="K7" s="11"/>
      <c r="L7" s="11"/>
      <c r="M7" s="16"/>
    </row>
    <row r="8" spans="1:16" ht="44.25" customHeight="1">
      <c r="A8" s="29">
        <v>86</v>
      </c>
      <c r="B8" s="30" t="s">
        <v>13</v>
      </c>
      <c r="C8" s="30" t="s">
        <v>14</v>
      </c>
      <c r="D8" s="76">
        <v>56</v>
      </c>
      <c r="E8" s="31">
        <f>504.7819*1.15</f>
        <v>580.49918500000001</v>
      </c>
      <c r="F8" s="20">
        <f>E8*0.35</f>
        <v>203.17471474999999</v>
      </c>
      <c r="G8" s="20">
        <f>E8*0.37</f>
        <v>214.78469845000001</v>
      </c>
      <c r="H8" s="20">
        <f>E8*0.28</f>
        <v>162.53977180000001</v>
      </c>
      <c r="I8" s="20">
        <f>E8/D8</f>
        <v>10.366056875</v>
      </c>
      <c r="J8" s="152"/>
      <c r="K8" s="11"/>
      <c r="L8" s="11"/>
      <c r="M8" s="16"/>
    </row>
    <row r="9" spans="1:16" ht="44.25" customHeight="1">
      <c r="A9" s="29"/>
      <c r="B9" s="30"/>
      <c r="C9" s="30"/>
      <c r="D9" s="76"/>
      <c r="E9" s="31">
        <f t="shared" ref="E9:I9" si="0">MEDIAN(E4:E8)</f>
        <v>272.83707382352975</v>
      </c>
      <c r="F9" s="31">
        <f t="shared" si="0"/>
        <v>95.492975838235409</v>
      </c>
      <c r="G9" s="31">
        <f t="shared" si="0"/>
        <v>100.94971731470601</v>
      </c>
      <c r="H9" s="31">
        <f t="shared" si="0"/>
        <v>76.394380670588333</v>
      </c>
      <c r="I9" s="31">
        <f t="shared" si="0"/>
        <v>11.711099767981437</v>
      </c>
      <c r="J9" s="152">
        <v>3323</v>
      </c>
      <c r="K9" s="11">
        <f>J9*E9</f>
        <v>906637.59631558938</v>
      </c>
      <c r="L9" s="11"/>
      <c r="M9" s="16"/>
    </row>
    <row r="10" spans="1:16" s="62" customFormat="1" ht="15.6">
      <c r="A10" s="246" t="s">
        <v>15</v>
      </c>
      <c r="B10" s="246"/>
      <c r="C10" s="246"/>
      <c r="D10" s="75"/>
      <c r="E10" s="66"/>
      <c r="F10" s="66"/>
      <c r="G10" s="66"/>
      <c r="H10" s="66"/>
      <c r="I10" s="66"/>
      <c r="J10" s="154"/>
      <c r="K10" s="60"/>
      <c r="L10" s="60"/>
      <c r="M10" s="67"/>
      <c r="N10" s="137"/>
      <c r="O10" s="137"/>
      <c r="P10" s="137"/>
    </row>
    <row r="11" spans="1:16" ht="27.75" customHeight="1">
      <c r="A11" s="29">
        <v>87</v>
      </c>
      <c r="B11" s="30" t="s">
        <v>16</v>
      </c>
      <c r="C11" s="30" t="s">
        <v>17</v>
      </c>
      <c r="D11" s="73">
        <v>15</v>
      </c>
      <c r="E11" s="20">
        <v>235</v>
      </c>
      <c r="F11" s="20">
        <f>E11*0.35</f>
        <v>82.25</v>
      </c>
      <c r="G11" s="20">
        <f>E11*0.37</f>
        <v>86.95</v>
      </c>
      <c r="H11" s="20">
        <f>E11*0.28</f>
        <v>65.800000000000011</v>
      </c>
      <c r="I11" s="20">
        <f>E11/D11</f>
        <v>15.666666666666666</v>
      </c>
      <c r="J11" s="152"/>
      <c r="K11" s="11"/>
      <c r="L11" s="11"/>
      <c r="M11" s="16"/>
    </row>
    <row r="12" spans="1:16">
      <c r="A12" s="18"/>
      <c r="B12" s="19"/>
      <c r="C12" s="30"/>
      <c r="D12" s="73"/>
      <c r="E12" s="20">
        <f t="shared" ref="E12:I12" si="1">MEDIAN(E4:E11)</f>
        <v>272.83707382352975</v>
      </c>
      <c r="F12" s="20">
        <f t="shared" si="1"/>
        <v>95.492975838235409</v>
      </c>
      <c r="G12" s="20">
        <f t="shared" si="1"/>
        <v>100.94971731470601</v>
      </c>
      <c r="H12" s="20">
        <f t="shared" si="1"/>
        <v>76.394380670588333</v>
      </c>
      <c r="I12" s="20">
        <f t="shared" si="1"/>
        <v>11.711099767981437</v>
      </c>
      <c r="J12" s="152">
        <v>36</v>
      </c>
      <c r="K12" s="11">
        <f>J12*E12</f>
        <v>9822.1346576470714</v>
      </c>
      <c r="L12" s="11"/>
      <c r="M12" s="16"/>
    </row>
    <row r="13" spans="1:16" s="63" customFormat="1" ht="15.6">
      <c r="A13" s="158"/>
      <c r="B13" s="61" t="s">
        <v>196</v>
      </c>
      <c r="C13" s="169"/>
      <c r="D13" s="165"/>
      <c r="E13" s="116"/>
      <c r="F13" s="116"/>
      <c r="G13" s="116"/>
      <c r="H13" s="116"/>
      <c r="I13" s="116"/>
      <c r="J13" s="158">
        <f>J9+J12</f>
        <v>3359</v>
      </c>
      <c r="K13" s="61">
        <f>K9+K12</f>
        <v>916459.7309732365</v>
      </c>
      <c r="L13" s="61">
        <v>621750.9</v>
      </c>
      <c r="M13" s="134">
        <f>K13-L13</f>
        <v>294708.83097323647</v>
      </c>
      <c r="N13" s="139"/>
      <c r="O13" s="139"/>
      <c r="P13" s="139"/>
    </row>
    <row r="14" spans="1:16">
      <c r="A14" s="19" t="s">
        <v>0</v>
      </c>
      <c r="B14" s="19"/>
      <c r="C14" s="30"/>
      <c r="D14" s="73"/>
      <c r="E14" s="20"/>
      <c r="F14" s="20"/>
      <c r="G14" s="20"/>
      <c r="H14" s="20"/>
      <c r="I14" s="20"/>
      <c r="J14" s="152"/>
      <c r="K14" s="11"/>
      <c r="L14" s="11"/>
      <c r="M14" s="16"/>
    </row>
    <row r="15" spans="1:16" s="62" customFormat="1" ht="15.6">
      <c r="A15" s="246" t="s">
        <v>19</v>
      </c>
      <c r="B15" s="246"/>
      <c r="C15" s="246"/>
      <c r="D15" s="75"/>
      <c r="E15" s="66"/>
      <c r="F15" s="66"/>
      <c r="G15" s="66"/>
      <c r="H15" s="66"/>
      <c r="I15" s="66"/>
      <c r="J15" s="154"/>
      <c r="K15" s="60"/>
      <c r="L15" s="60"/>
      <c r="M15" s="67"/>
      <c r="N15" s="137"/>
      <c r="O15" s="137"/>
      <c r="P15" s="137"/>
    </row>
    <row r="16" spans="1:16" ht="39.75" customHeight="1">
      <c r="A16" s="29">
        <v>17</v>
      </c>
      <c r="B16" s="30" t="s">
        <v>20</v>
      </c>
      <c r="C16" s="30" t="s">
        <v>21</v>
      </c>
      <c r="D16" s="73">
        <v>32.6</v>
      </c>
      <c r="E16" s="20">
        <v>189.5514</v>
      </c>
      <c r="F16" s="20">
        <v>117.77559999999998</v>
      </c>
      <c r="G16" s="20">
        <v>40.148600000000002</v>
      </c>
      <c r="H16" s="20">
        <v>31.627199999999995</v>
      </c>
      <c r="I16" s="20">
        <f>E16/D16</f>
        <v>5.8144601226993862</v>
      </c>
      <c r="J16" s="152"/>
      <c r="K16" s="11"/>
      <c r="L16" s="11"/>
      <c r="M16" s="16"/>
    </row>
    <row r="17" spans="1:16" s="63" customFormat="1" ht="15.6">
      <c r="A17" s="168"/>
      <c r="B17" s="169" t="s">
        <v>196</v>
      </c>
      <c r="C17" s="169"/>
      <c r="D17" s="165"/>
      <c r="E17" s="116"/>
      <c r="F17" s="116"/>
      <c r="G17" s="116"/>
      <c r="H17" s="116"/>
      <c r="I17" s="116"/>
      <c r="J17" s="158">
        <v>1035</v>
      </c>
      <c r="K17" s="61">
        <f>J17*E16</f>
        <v>196185.69899999999</v>
      </c>
      <c r="L17" s="61">
        <v>209691</v>
      </c>
      <c r="M17" s="134">
        <f>K17-L17</f>
        <v>-13505.301000000007</v>
      </c>
      <c r="N17" s="139"/>
      <c r="O17" s="139"/>
      <c r="P17" s="139"/>
    </row>
    <row r="18" spans="1:16">
      <c r="A18" s="18" t="s">
        <v>0</v>
      </c>
      <c r="B18" s="19"/>
      <c r="C18" s="30"/>
      <c r="D18" s="73"/>
      <c r="E18" s="20"/>
      <c r="F18" s="20"/>
      <c r="G18" s="20"/>
      <c r="H18" s="20"/>
      <c r="I18" s="20"/>
      <c r="J18" s="152"/>
      <c r="K18" s="11"/>
      <c r="L18" s="11"/>
      <c r="M18" s="16"/>
    </row>
    <row r="19" spans="1:16" s="62" customFormat="1" ht="15.75" customHeight="1">
      <c r="A19" s="246" t="s">
        <v>25</v>
      </c>
      <c r="B19" s="246"/>
      <c r="C19" s="246"/>
      <c r="D19" s="75"/>
      <c r="E19" s="66"/>
      <c r="F19" s="66"/>
      <c r="G19" s="66"/>
      <c r="H19" s="66"/>
      <c r="I19" s="66"/>
      <c r="J19" s="154"/>
      <c r="K19" s="60"/>
      <c r="L19" s="60"/>
      <c r="M19" s="67"/>
      <c r="N19" s="137"/>
      <c r="O19" s="137"/>
      <c r="P19" s="137"/>
    </row>
    <row r="20" spans="1:16" ht="34.200000000000003">
      <c r="A20" s="29">
        <v>1</v>
      </c>
      <c r="B20" s="30" t="s">
        <v>26</v>
      </c>
      <c r="C20" s="30" t="s">
        <v>27</v>
      </c>
      <c r="D20" s="73">
        <v>32.362499999999997</v>
      </c>
      <c r="E20" s="20">
        <v>166.64336750000001</v>
      </c>
      <c r="F20" s="20">
        <v>53.721129999999995</v>
      </c>
      <c r="G20" s="20">
        <v>61.954450000000001</v>
      </c>
      <c r="H20" s="20">
        <v>50.967787499999993</v>
      </c>
      <c r="I20" s="20">
        <v>5.1492736191579764</v>
      </c>
      <c r="J20" s="152"/>
      <c r="K20" s="11"/>
      <c r="L20" s="11"/>
      <c r="M20" s="16"/>
    </row>
    <row r="21" spans="1:16" ht="57">
      <c r="A21" s="29">
        <v>2</v>
      </c>
      <c r="B21" s="30" t="s">
        <v>28</v>
      </c>
      <c r="C21" s="30" t="s">
        <v>29</v>
      </c>
      <c r="D21" s="73">
        <v>25.3</v>
      </c>
      <c r="E21" s="20">
        <v>166.63970750000001</v>
      </c>
      <c r="F21" s="20">
        <v>46.492263333333334</v>
      </c>
      <c r="G21" s="20">
        <v>51.138500000000001</v>
      </c>
      <c r="H21" s="20">
        <v>51.01654666666667</v>
      </c>
      <c r="I21" s="20">
        <v>6.5865497035573126</v>
      </c>
      <c r="J21" s="152"/>
      <c r="K21" s="11"/>
      <c r="L21" s="11"/>
      <c r="M21" s="16"/>
    </row>
    <row r="22" spans="1:16" ht="34.200000000000003">
      <c r="A22" s="29">
        <v>3</v>
      </c>
      <c r="B22" s="30" t="s">
        <v>30</v>
      </c>
      <c r="C22" s="30" t="s">
        <v>31</v>
      </c>
      <c r="D22" s="73">
        <v>17</v>
      </c>
      <c r="E22" s="20">
        <v>192.04999999999998</v>
      </c>
      <c r="F22" s="20">
        <v>67.217499999999987</v>
      </c>
      <c r="G22" s="20">
        <v>71.058499999999995</v>
      </c>
      <c r="H22" s="20">
        <v>53.774000000000001</v>
      </c>
      <c r="I22" s="20">
        <v>11.297058823529412</v>
      </c>
      <c r="J22" s="152"/>
      <c r="K22" s="11"/>
      <c r="L22" s="11"/>
      <c r="M22" s="16"/>
    </row>
    <row r="23" spans="1:16">
      <c r="A23" s="29">
        <v>4</v>
      </c>
      <c r="B23" s="30" t="s">
        <v>32</v>
      </c>
      <c r="C23" s="30" t="s">
        <v>33</v>
      </c>
      <c r="D23" s="73">
        <v>17.040654205607474</v>
      </c>
      <c r="E23" s="20">
        <v>176.87187289719617</v>
      </c>
      <c r="F23" s="20">
        <v>61.905155514018652</v>
      </c>
      <c r="G23" s="20">
        <v>65.442592971962583</v>
      </c>
      <c r="H23" s="20">
        <v>49.524124411214935</v>
      </c>
      <c r="I23" s="20">
        <v>10.379406257712448</v>
      </c>
      <c r="J23" s="152"/>
      <c r="K23" s="11"/>
      <c r="L23" s="11"/>
      <c r="M23" s="16"/>
    </row>
    <row r="24" spans="1:16" ht="22.8">
      <c r="A24" s="29">
        <v>5</v>
      </c>
      <c r="B24" s="30" t="s">
        <v>34</v>
      </c>
      <c r="C24" s="30" t="s">
        <v>35</v>
      </c>
      <c r="D24" s="73">
        <v>19</v>
      </c>
      <c r="E24" s="20">
        <v>77.755330000000001</v>
      </c>
      <c r="F24" s="20">
        <v>34.859830000000002</v>
      </c>
      <c r="G24" s="20">
        <v>27.231649999999998</v>
      </c>
      <c r="H24" s="20">
        <v>15.66385</v>
      </c>
      <c r="I24" s="20">
        <v>4.0923857894736839</v>
      </c>
      <c r="J24" s="152"/>
      <c r="K24" s="11"/>
      <c r="L24" s="11"/>
      <c r="M24" s="16"/>
    </row>
    <row r="25" spans="1:16">
      <c r="A25" s="29"/>
      <c r="B25" s="30"/>
      <c r="C25" s="30"/>
      <c r="D25" s="73"/>
      <c r="E25" s="20">
        <f t="shared" ref="E25:I25" si="2">MEDIAN(E20:E24)</f>
        <v>166.64336750000001</v>
      </c>
      <c r="F25" s="20">
        <f t="shared" si="2"/>
        <v>53.721129999999995</v>
      </c>
      <c r="G25" s="20">
        <f t="shared" si="2"/>
        <v>61.954450000000001</v>
      </c>
      <c r="H25" s="20">
        <f t="shared" si="2"/>
        <v>50.967787499999993</v>
      </c>
      <c r="I25" s="20">
        <f t="shared" si="2"/>
        <v>6.5865497035573126</v>
      </c>
      <c r="J25" s="152">
        <v>3998</v>
      </c>
      <c r="K25" s="11">
        <f>E25*J25</f>
        <v>666240.183265</v>
      </c>
      <c r="L25" s="11"/>
      <c r="M25" s="16"/>
    </row>
    <row r="26" spans="1:16" s="62" customFormat="1" ht="15.75" customHeight="1">
      <c r="A26" s="246" t="s">
        <v>36</v>
      </c>
      <c r="B26" s="246"/>
      <c r="C26" s="246"/>
      <c r="D26" s="75"/>
      <c r="E26" s="66"/>
      <c r="F26" s="66"/>
      <c r="G26" s="66"/>
      <c r="H26" s="66"/>
      <c r="I26" s="66"/>
      <c r="J26" s="154"/>
      <c r="K26" s="60"/>
      <c r="L26" s="60"/>
      <c r="M26" s="67"/>
      <c r="N26" s="137"/>
      <c r="O26" s="137"/>
      <c r="P26" s="137"/>
    </row>
    <row r="27" spans="1:16" ht="57">
      <c r="A27" s="29">
        <v>6</v>
      </c>
      <c r="B27" s="30" t="s">
        <v>37</v>
      </c>
      <c r="C27" s="30" t="s">
        <v>38</v>
      </c>
      <c r="D27" s="73">
        <v>14.1</v>
      </c>
      <c r="E27" s="20">
        <v>261.70222999999999</v>
      </c>
      <c r="F27" s="20">
        <v>195.91382999999999</v>
      </c>
      <c r="G27" s="20">
        <v>30.791709999999998</v>
      </c>
      <c r="H27" s="20">
        <v>34.996690000000001</v>
      </c>
      <c r="I27" s="20">
        <v>18.560441843971631</v>
      </c>
      <c r="J27" s="152"/>
      <c r="K27" s="11"/>
      <c r="L27" s="11"/>
      <c r="M27" s="16"/>
    </row>
    <row r="28" spans="1:16">
      <c r="A28" s="29"/>
      <c r="B28" s="30"/>
      <c r="C28" s="30"/>
      <c r="D28" s="73"/>
      <c r="E28" s="20"/>
      <c r="F28" s="20"/>
      <c r="G28" s="20"/>
      <c r="H28" s="20"/>
      <c r="I28" s="20"/>
      <c r="J28" s="152">
        <v>63</v>
      </c>
      <c r="K28" s="11">
        <f>E27*J28</f>
        <v>16487.24049</v>
      </c>
      <c r="L28" s="11"/>
      <c r="M28" s="16"/>
    </row>
    <row r="29" spans="1:16" s="63" customFormat="1" ht="15.6">
      <c r="A29" s="168"/>
      <c r="B29" s="169" t="s">
        <v>196</v>
      </c>
      <c r="C29" s="169"/>
      <c r="D29" s="165"/>
      <c r="E29" s="116"/>
      <c r="F29" s="116"/>
      <c r="G29" s="116"/>
      <c r="H29" s="116"/>
      <c r="I29" s="116"/>
      <c r="J29" s="158">
        <f>J25+J28</f>
        <v>4061</v>
      </c>
      <c r="K29" s="61">
        <f>K25+K28</f>
        <v>682727.423755</v>
      </c>
      <c r="L29" s="61">
        <v>851591.7</v>
      </c>
      <c r="M29" s="134">
        <f>K29-L29</f>
        <v>-168864.27624499996</v>
      </c>
      <c r="N29" s="139"/>
      <c r="O29" s="139"/>
      <c r="P29" s="139"/>
    </row>
    <row r="30" spans="1:16">
      <c r="A30" s="18" t="s">
        <v>18</v>
      </c>
      <c r="B30" s="19"/>
      <c r="C30" s="30"/>
      <c r="D30" s="73"/>
      <c r="E30" s="20"/>
      <c r="F30" s="20"/>
      <c r="G30" s="20"/>
      <c r="H30" s="20"/>
      <c r="I30" s="20"/>
      <c r="J30" s="152"/>
      <c r="K30" s="11"/>
      <c r="L30" s="11"/>
      <c r="M30" s="16"/>
    </row>
    <row r="31" spans="1:16" s="62" customFormat="1" ht="15.75" customHeight="1">
      <c r="A31" s="249" t="s">
        <v>25</v>
      </c>
      <c r="B31" s="249"/>
      <c r="C31" s="249"/>
      <c r="D31" s="75"/>
      <c r="E31" s="66"/>
      <c r="F31" s="66"/>
      <c r="G31" s="66"/>
      <c r="H31" s="66"/>
      <c r="I31" s="66"/>
      <c r="J31" s="154"/>
      <c r="K31" s="60"/>
      <c r="L31" s="60"/>
      <c r="M31" s="67"/>
      <c r="N31" s="137"/>
      <c r="O31" s="137"/>
      <c r="P31" s="137"/>
    </row>
    <row r="32" spans="1:16" ht="34.200000000000003">
      <c r="A32" s="29">
        <v>1</v>
      </c>
      <c r="B32" s="30" t="s">
        <v>26</v>
      </c>
      <c r="C32" s="30" t="s">
        <v>27</v>
      </c>
      <c r="D32" s="73">
        <v>56.5</v>
      </c>
      <c r="E32" s="20">
        <v>334.12801999999999</v>
      </c>
      <c r="F32" s="20">
        <v>83.965879999999999</v>
      </c>
      <c r="G32" s="20">
        <v>121.40396</v>
      </c>
      <c r="H32" s="20">
        <v>128.75817999999998</v>
      </c>
      <c r="I32" s="20">
        <v>5.9137702654867255</v>
      </c>
      <c r="J32" s="152"/>
      <c r="K32" s="11"/>
      <c r="L32" s="11"/>
      <c r="M32" s="16"/>
    </row>
    <row r="33" spans="1:16" ht="57">
      <c r="A33" s="29">
        <v>2</v>
      </c>
      <c r="B33" s="30" t="s">
        <v>28</v>
      </c>
      <c r="C33" s="30" t="s">
        <v>29</v>
      </c>
      <c r="D33" s="73">
        <v>26.5</v>
      </c>
      <c r="E33" s="20">
        <v>99.391915000000012</v>
      </c>
      <c r="F33" s="20">
        <v>33.041854999999998</v>
      </c>
      <c r="G33" s="20">
        <v>39.021405000000001</v>
      </c>
      <c r="H33" s="20">
        <v>27.328655000000001</v>
      </c>
      <c r="I33" s="20">
        <v>3.7506383018867928</v>
      </c>
      <c r="J33" s="152"/>
      <c r="K33" s="11"/>
      <c r="L33" s="11"/>
      <c r="M33" s="16"/>
    </row>
    <row r="34" spans="1:16" ht="34.200000000000003">
      <c r="A34" s="29">
        <v>3</v>
      </c>
      <c r="B34" s="30" t="s">
        <v>30</v>
      </c>
      <c r="C34" s="30" t="s">
        <v>39</v>
      </c>
      <c r="D34" s="73">
        <v>16.350068027210888</v>
      </c>
      <c r="E34" s="20">
        <v>169.47806870748298</v>
      </c>
      <c r="F34" s="20">
        <v>59.317324047619039</v>
      </c>
      <c r="G34" s="20">
        <v>62.706885421768703</v>
      </c>
      <c r="H34" s="20">
        <v>47.453859238095241</v>
      </c>
      <c r="I34" s="20">
        <v>10.365587985654011</v>
      </c>
      <c r="J34" s="152"/>
      <c r="K34" s="11"/>
      <c r="L34" s="11"/>
      <c r="M34" s="16"/>
    </row>
    <row r="35" spans="1:16" ht="22.8">
      <c r="A35" s="29">
        <v>4</v>
      </c>
      <c r="B35" s="30" t="s">
        <v>34</v>
      </c>
      <c r="C35" s="30" t="s">
        <v>35</v>
      </c>
      <c r="D35" s="73">
        <v>16.966119402985079</v>
      </c>
      <c r="E35" s="20">
        <v>168.8946291044775</v>
      </c>
      <c r="F35" s="20">
        <v>59.113120186567123</v>
      </c>
      <c r="G35" s="20">
        <v>62.491012768656674</v>
      </c>
      <c r="H35" s="20">
        <v>47.290496149253705</v>
      </c>
      <c r="I35" s="20">
        <v>9.9548178987094467</v>
      </c>
      <c r="J35" s="152"/>
      <c r="K35" s="11"/>
      <c r="L35" s="11"/>
      <c r="M35" s="16"/>
    </row>
    <row r="36" spans="1:16">
      <c r="A36" s="18"/>
      <c r="B36" s="19"/>
      <c r="C36" s="30"/>
      <c r="D36" s="73"/>
      <c r="E36" s="20"/>
      <c r="F36" s="20"/>
      <c r="G36" s="20"/>
      <c r="H36" s="20"/>
      <c r="I36" s="20"/>
      <c r="J36" s="152"/>
      <c r="K36" s="11"/>
      <c r="L36" s="11"/>
      <c r="M36" s="16"/>
    </row>
    <row r="37" spans="1:16" s="62" customFormat="1" ht="15.6">
      <c r="A37" s="60" t="s">
        <v>43</v>
      </c>
      <c r="B37" s="60"/>
      <c r="C37" s="184"/>
      <c r="D37" s="75"/>
      <c r="E37" s="66"/>
      <c r="F37" s="66"/>
      <c r="G37" s="66"/>
      <c r="H37" s="66"/>
      <c r="I37" s="66"/>
      <c r="J37" s="154"/>
      <c r="K37" s="60"/>
      <c r="L37" s="60"/>
      <c r="M37" s="67"/>
      <c r="N37" s="137"/>
      <c r="O37" s="137"/>
      <c r="P37" s="137"/>
    </row>
    <row r="38" spans="1:16" ht="79.8">
      <c r="A38" s="18">
        <v>10</v>
      </c>
      <c r="B38" s="19" t="s">
        <v>44</v>
      </c>
      <c r="C38" s="30" t="s">
        <v>45</v>
      </c>
      <c r="D38" s="73">
        <v>22</v>
      </c>
      <c r="E38" s="20">
        <v>90</v>
      </c>
      <c r="F38" s="20">
        <v>45</v>
      </c>
      <c r="G38" s="20">
        <v>27</v>
      </c>
      <c r="H38" s="20">
        <v>18</v>
      </c>
      <c r="I38" s="20">
        <v>4.0909090909090908</v>
      </c>
      <c r="J38" s="152"/>
      <c r="K38" s="11"/>
      <c r="L38" s="11"/>
      <c r="M38" s="16"/>
    </row>
    <row r="39" spans="1:16" ht="68.400000000000006">
      <c r="A39" s="18">
        <v>11</v>
      </c>
      <c r="B39" s="19" t="s">
        <v>46</v>
      </c>
      <c r="C39" s="30" t="s">
        <v>47</v>
      </c>
      <c r="D39" s="73">
        <v>35</v>
      </c>
      <c r="E39" s="20">
        <v>90</v>
      </c>
      <c r="F39" s="20">
        <v>45</v>
      </c>
      <c r="G39" s="20">
        <v>27</v>
      </c>
      <c r="H39" s="20">
        <v>18</v>
      </c>
      <c r="I39" s="20">
        <v>2.5714285714285716</v>
      </c>
      <c r="J39" s="152"/>
      <c r="K39" s="11"/>
      <c r="L39" s="11"/>
      <c r="M39" s="16"/>
    </row>
    <row r="40" spans="1:16">
      <c r="A40" s="18"/>
      <c r="B40" s="19"/>
      <c r="C40" s="30"/>
      <c r="D40" s="73">
        <f>MEDIAN(D38:D39)</f>
        <v>28.5</v>
      </c>
      <c r="E40" s="20">
        <f t="shared" ref="E40:I40" si="3">MEDIAN(E38:E39)</f>
        <v>90</v>
      </c>
      <c r="F40" s="20">
        <f t="shared" si="3"/>
        <v>45</v>
      </c>
      <c r="G40" s="20">
        <f t="shared" si="3"/>
        <v>27</v>
      </c>
      <c r="H40" s="20">
        <f t="shared" si="3"/>
        <v>18</v>
      </c>
      <c r="I40" s="20">
        <f t="shared" si="3"/>
        <v>3.3311688311688314</v>
      </c>
      <c r="J40" s="152"/>
      <c r="K40" s="11"/>
      <c r="L40" s="11"/>
      <c r="M40" s="16"/>
    </row>
    <row r="41" spans="1:16">
      <c r="A41" s="18" t="s">
        <v>0</v>
      </c>
      <c r="B41" s="19"/>
      <c r="C41" s="30"/>
      <c r="D41" s="73"/>
      <c r="E41" s="20"/>
      <c r="F41" s="20"/>
      <c r="G41" s="20"/>
      <c r="H41" s="20"/>
      <c r="I41" s="20"/>
      <c r="J41" s="152"/>
      <c r="K41" s="11"/>
      <c r="L41" s="11"/>
      <c r="M41" s="16"/>
    </row>
    <row r="42" spans="1:16" s="62" customFormat="1" ht="15.6">
      <c r="A42" s="246" t="s">
        <v>48</v>
      </c>
      <c r="B42" s="246"/>
      <c r="C42" s="246"/>
      <c r="D42" s="75"/>
      <c r="E42" s="66"/>
      <c r="F42" s="66"/>
      <c r="G42" s="66"/>
      <c r="H42" s="66"/>
      <c r="I42" s="66"/>
      <c r="J42" s="154"/>
      <c r="K42" s="60"/>
      <c r="L42" s="60"/>
      <c r="M42" s="67"/>
      <c r="N42" s="137"/>
      <c r="O42" s="137"/>
      <c r="P42" s="137"/>
    </row>
    <row r="43" spans="1:16" ht="68.400000000000006">
      <c r="A43" s="29">
        <v>18</v>
      </c>
      <c r="B43" s="30" t="s">
        <v>49</v>
      </c>
      <c r="C43" s="30" t="s">
        <v>50</v>
      </c>
      <c r="D43" s="73">
        <v>9.5839999999999996</v>
      </c>
      <c r="E43" s="20">
        <v>238.87959999999998</v>
      </c>
      <c r="F43" s="20">
        <v>157.66053600000001</v>
      </c>
      <c r="G43" s="20">
        <v>45.387124</v>
      </c>
      <c r="H43" s="20">
        <v>35.831939999999975</v>
      </c>
      <c r="I43" s="20">
        <v>24.92483305509182</v>
      </c>
      <c r="J43" s="152"/>
      <c r="K43" s="11"/>
      <c r="L43" s="11"/>
      <c r="M43" s="16"/>
    </row>
    <row r="44" spans="1:16" ht="57">
      <c r="A44" s="29">
        <v>19</v>
      </c>
      <c r="B44" s="30" t="s">
        <v>51</v>
      </c>
      <c r="C44" s="30" t="s">
        <v>52</v>
      </c>
      <c r="D44" s="73">
        <v>12.382222222222225</v>
      </c>
      <c r="E44" s="20">
        <v>256.50526432748529</v>
      </c>
      <c r="F44" s="20">
        <v>169.2934744561403</v>
      </c>
      <c r="G44" s="20">
        <v>48.736000222222209</v>
      </c>
      <c r="H44" s="20">
        <v>38.475789649122781</v>
      </c>
      <c r="I44" s="20">
        <v>20.71560821022404</v>
      </c>
      <c r="J44" s="152"/>
      <c r="K44" s="11"/>
      <c r="L44" s="11"/>
      <c r="M44" s="16"/>
    </row>
    <row r="45" spans="1:16" ht="102.6">
      <c r="A45" s="29">
        <v>20</v>
      </c>
      <c r="B45" s="30" t="s">
        <v>53</v>
      </c>
      <c r="C45" s="30" t="s">
        <v>54</v>
      </c>
      <c r="D45" s="73">
        <v>12.133053892215573</v>
      </c>
      <c r="E45" s="20">
        <v>249.56746586826355</v>
      </c>
      <c r="F45" s="20">
        <v>164.71452747305395</v>
      </c>
      <c r="G45" s="20">
        <v>47.417818514970072</v>
      </c>
      <c r="H45" s="20">
        <v>37.435119880239533</v>
      </c>
      <c r="I45" s="20">
        <v>20.569220913819823</v>
      </c>
      <c r="J45" s="152"/>
      <c r="K45" s="11"/>
      <c r="L45" s="11"/>
      <c r="M45" s="16"/>
    </row>
    <row r="46" spans="1:16" ht="45.6">
      <c r="A46" s="29">
        <v>21</v>
      </c>
      <c r="B46" s="30" t="s">
        <v>55</v>
      </c>
      <c r="C46" s="30" t="s">
        <v>56</v>
      </c>
      <c r="D46" s="73">
        <v>11.916382978723403</v>
      </c>
      <c r="E46" s="20">
        <v>222.59550106382974</v>
      </c>
      <c r="F46" s="20">
        <v>146.91303070212763</v>
      </c>
      <c r="G46" s="20">
        <v>42.293145202127654</v>
      </c>
      <c r="H46" s="20">
        <v>33.389325159574462</v>
      </c>
      <c r="I46" s="20">
        <v>18.679787437284624</v>
      </c>
      <c r="J46" s="152"/>
      <c r="K46" s="11"/>
      <c r="L46" s="11"/>
      <c r="M46" s="16"/>
    </row>
    <row r="47" spans="1:16" ht="57">
      <c r="A47" s="29">
        <v>22</v>
      </c>
      <c r="B47" s="30" t="s">
        <v>57</v>
      </c>
      <c r="C47" s="30" t="s">
        <v>58</v>
      </c>
      <c r="D47" s="73">
        <v>14.142988505747127</v>
      </c>
      <c r="E47" s="20">
        <v>222.01720344827586</v>
      </c>
      <c r="F47" s="20">
        <v>146.53135427586207</v>
      </c>
      <c r="G47" s="20">
        <v>42.183268655172412</v>
      </c>
      <c r="H47" s="20">
        <v>33.302580517241381</v>
      </c>
      <c r="I47" s="20">
        <v>15.698040294528786</v>
      </c>
      <c r="J47" s="152"/>
      <c r="K47" s="11"/>
      <c r="L47" s="11"/>
      <c r="M47" s="16"/>
    </row>
    <row r="48" spans="1:16" ht="68.400000000000006">
      <c r="A48" s="29">
        <v>23</v>
      </c>
      <c r="B48" s="30" t="s">
        <v>59</v>
      </c>
      <c r="C48" s="30" t="s">
        <v>60</v>
      </c>
      <c r="D48" s="73">
        <v>15.890833333333333</v>
      </c>
      <c r="E48" s="20">
        <v>305.72948333333335</v>
      </c>
      <c r="F48" s="20">
        <v>201.78145900000001</v>
      </c>
      <c r="G48" s="20">
        <v>58.088601833333335</v>
      </c>
      <c r="H48" s="20">
        <v>45.859422500000001</v>
      </c>
      <c r="I48" s="20">
        <v>19.23936126697782</v>
      </c>
      <c r="J48" s="152"/>
      <c r="K48" s="11"/>
      <c r="L48" s="11"/>
      <c r="M48" s="16"/>
    </row>
    <row r="49" spans="1:16" ht="22.8">
      <c r="A49" s="29">
        <v>24</v>
      </c>
      <c r="B49" s="30" t="s">
        <v>61</v>
      </c>
      <c r="C49" s="30" t="s">
        <v>62</v>
      </c>
      <c r="D49" s="73">
        <v>9.2125000000000004</v>
      </c>
      <c r="E49" s="20">
        <v>175.26327499999999</v>
      </c>
      <c r="F49" s="20">
        <v>115.6737615</v>
      </c>
      <c r="G49" s="20">
        <v>33.300022249999998</v>
      </c>
      <c r="H49" s="20">
        <v>26.289491249999998</v>
      </c>
      <c r="I49" s="20">
        <v>19.024507462686564</v>
      </c>
      <c r="J49" s="152"/>
      <c r="K49" s="11"/>
      <c r="L49" s="11"/>
      <c r="M49" s="16"/>
    </row>
    <row r="50" spans="1:16" ht="57">
      <c r="A50" s="29">
        <v>25</v>
      </c>
      <c r="B50" s="30" t="s">
        <v>63</v>
      </c>
      <c r="C50" s="30" t="s">
        <v>64</v>
      </c>
      <c r="D50" s="73">
        <v>18.764583333333331</v>
      </c>
      <c r="E50" s="20">
        <v>166.26585416666668</v>
      </c>
      <c r="F50" s="20">
        <v>109.73546375000002</v>
      </c>
      <c r="G50" s="20">
        <v>31.59051229166667</v>
      </c>
      <c r="H50" s="20">
        <v>24.939878124999993</v>
      </c>
      <c r="I50" s="20">
        <v>8.8606206284001363</v>
      </c>
      <c r="J50" s="152"/>
      <c r="K50" s="11"/>
      <c r="L50" s="11"/>
      <c r="M50" s="16"/>
    </row>
    <row r="51" spans="1:16" ht="68.400000000000006">
      <c r="A51" s="29">
        <v>26</v>
      </c>
      <c r="B51" s="30" t="s">
        <v>65</v>
      </c>
      <c r="C51" s="30" t="s">
        <v>66</v>
      </c>
      <c r="D51" s="73">
        <v>13.730555555555554</v>
      </c>
      <c r="E51" s="20">
        <v>148.71566666666669</v>
      </c>
      <c r="F51" s="20">
        <v>98.152340000000024</v>
      </c>
      <c r="G51" s="20">
        <v>28.255976666666673</v>
      </c>
      <c r="H51" s="20">
        <v>22.307349999999996</v>
      </c>
      <c r="I51" s="20">
        <v>10.831001416144044</v>
      </c>
      <c r="J51" s="152"/>
      <c r="K51" s="11"/>
      <c r="L51" s="11"/>
      <c r="M51" s="16"/>
    </row>
    <row r="52" spans="1:16" ht="57">
      <c r="A52" s="29">
        <v>27</v>
      </c>
      <c r="B52" s="30" t="s">
        <v>67</v>
      </c>
      <c r="C52" s="30" t="s">
        <v>68</v>
      </c>
      <c r="D52" s="73">
        <v>15.884945054945055</v>
      </c>
      <c r="E52" s="20">
        <v>213.39408461538466</v>
      </c>
      <c r="F52" s="20">
        <v>140.84009584615387</v>
      </c>
      <c r="G52" s="20">
        <v>40.544876076923089</v>
      </c>
      <c r="H52" s="20">
        <f>E52-F52-G52</f>
        <v>32.009112692307696</v>
      </c>
      <c r="I52" s="20">
        <v>13.433731364966485</v>
      </c>
      <c r="J52" s="152"/>
      <c r="K52" s="11"/>
      <c r="L52" s="11"/>
      <c r="M52" s="16"/>
    </row>
    <row r="53" spans="1:16" ht="45.6">
      <c r="A53" s="29">
        <v>28</v>
      </c>
      <c r="B53" s="30" t="s">
        <v>69</v>
      </c>
      <c r="C53" s="30" t="s">
        <v>70</v>
      </c>
      <c r="D53" s="73">
        <v>15.740588235294116</v>
      </c>
      <c r="E53" s="20">
        <v>138.52362058823525</v>
      </c>
      <c r="F53" s="20">
        <v>91.425589588235269</v>
      </c>
      <c r="G53" s="20">
        <v>26.319487911764696</v>
      </c>
      <c r="H53" s="20">
        <v>95.649007115384691</v>
      </c>
      <c r="I53" s="20">
        <v>8.8004093949699147</v>
      </c>
      <c r="J53" s="152"/>
      <c r="K53" s="11"/>
      <c r="L53" s="11"/>
      <c r="M53" s="16"/>
    </row>
    <row r="54" spans="1:16" ht="34.200000000000003">
      <c r="A54" s="29">
        <v>29</v>
      </c>
      <c r="B54" s="30" t="s">
        <v>71</v>
      </c>
      <c r="C54" s="30" t="s">
        <v>72</v>
      </c>
      <c r="D54" s="73">
        <v>11.37264705882353</v>
      </c>
      <c r="E54" s="20">
        <v>173.81749117647058</v>
      </c>
      <c r="F54" s="20">
        <v>114.71954417647059</v>
      </c>
      <c r="G54" s="20">
        <v>33.025323323529413</v>
      </c>
      <c r="H54" s="20">
        <v>26.072623676470577</v>
      </c>
      <c r="I54" s="20">
        <v>15.283820053275402</v>
      </c>
      <c r="J54" s="152"/>
      <c r="K54" s="11"/>
      <c r="L54" s="11"/>
      <c r="M54" s="16"/>
    </row>
    <row r="55" spans="1:16" ht="22.8">
      <c r="A55" s="29">
        <v>30</v>
      </c>
      <c r="B55" s="30" t="s">
        <v>73</v>
      </c>
      <c r="C55" s="30" t="s">
        <v>74</v>
      </c>
      <c r="D55" s="73">
        <v>12.434000000000001</v>
      </c>
      <c r="E55" s="20">
        <v>251.35491999999999</v>
      </c>
      <c r="F55" s="20">
        <v>165.8942472</v>
      </c>
      <c r="G55" s="20">
        <v>47.757434799999999</v>
      </c>
      <c r="H55" s="20">
        <v>37.703237999999999</v>
      </c>
      <c r="I55" s="20">
        <v>20.215129483673795</v>
      </c>
      <c r="J55" s="152"/>
      <c r="K55" s="11"/>
      <c r="L55" s="11"/>
      <c r="M55" s="16"/>
    </row>
    <row r="56" spans="1:16" ht="57">
      <c r="A56" s="29">
        <v>31</v>
      </c>
      <c r="B56" s="30" t="s">
        <v>75</v>
      </c>
      <c r="C56" s="30" t="s">
        <v>76</v>
      </c>
      <c r="D56" s="73"/>
      <c r="E56" s="20"/>
      <c r="F56" s="20"/>
      <c r="G56" s="20"/>
      <c r="H56" s="20"/>
      <c r="I56" s="20"/>
      <c r="J56" s="152"/>
      <c r="K56" s="11"/>
      <c r="L56" s="11"/>
      <c r="M56" s="16"/>
    </row>
    <row r="57" spans="1:16" s="26" customFormat="1">
      <c r="A57" s="22"/>
      <c r="B57" s="23"/>
      <c r="C57" s="23"/>
      <c r="D57" s="77">
        <f>MEDIAN(D43:D56)</f>
        <v>12.434000000000001</v>
      </c>
      <c r="E57" s="27">
        <f t="shared" ref="E57:I57" si="4">MEDIAN(E43:E56)</f>
        <v>222.01720344827586</v>
      </c>
      <c r="F57" s="27">
        <f t="shared" si="4"/>
        <v>146.53135427586207</v>
      </c>
      <c r="G57" s="27">
        <f t="shared" si="4"/>
        <v>42.183268655172412</v>
      </c>
      <c r="H57" s="27">
        <f t="shared" si="4"/>
        <v>33.389325159574462</v>
      </c>
      <c r="I57" s="27">
        <f t="shared" si="4"/>
        <v>18.679787437284624</v>
      </c>
      <c r="J57" s="152">
        <v>21664</v>
      </c>
      <c r="K57" s="11">
        <f>E57*J57</f>
        <v>4809780.6955034481</v>
      </c>
      <c r="L57" s="11"/>
      <c r="M57" s="16"/>
      <c r="N57" s="57"/>
      <c r="O57" s="57"/>
      <c r="P57" s="57"/>
    </row>
    <row r="58" spans="1:16" s="26" customFormat="1">
      <c r="A58" s="247" t="s">
        <v>77</v>
      </c>
      <c r="B58" s="247"/>
      <c r="C58" s="247"/>
      <c r="D58" s="78"/>
      <c r="E58" s="27"/>
      <c r="F58" s="27"/>
      <c r="G58" s="27"/>
      <c r="H58" s="27"/>
      <c r="I58" s="27"/>
      <c r="J58" s="152"/>
      <c r="K58" s="11"/>
      <c r="L58" s="11"/>
      <c r="M58" s="16"/>
      <c r="N58" s="57"/>
      <c r="O58" s="57"/>
      <c r="P58" s="57"/>
    </row>
    <row r="59" spans="1:16" ht="57">
      <c r="A59" s="29">
        <v>32</v>
      </c>
      <c r="B59" s="30" t="s">
        <v>78</v>
      </c>
      <c r="C59" s="30" t="s">
        <v>79</v>
      </c>
      <c r="D59" s="73">
        <v>7.1</v>
      </c>
      <c r="E59" s="20">
        <v>933.29084</v>
      </c>
      <c r="F59" s="20">
        <v>615.97195440000007</v>
      </c>
      <c r="G59" s="20">
        <v>177.32525960000001</v>
      </c>
      <c r="H59" s="20">
        <v>139.99362599999992</v>
      </c>
      <c r="I59" s="20">
        <v>131.44941408450705</v>
      </c>
      <c r="J59" s="152"/>
      <c r="K59" s="11"/>
      <c r="L59" s="11"/>
      <c r="M59" s="16"/>
    </row>
    <row r="60" spans="1:16" s="26" customFormat="1">
      <c r="A60" s="247" t="s">
        <v>80</v>
      </c>
      <c r="B60" s="247"/>
      <c r="C60" s="247"/>
      <c r="D60" s="77"/>
      <c r="E60" s="27"/>
      <c r="F60" s="27"/>
      <c r="G60" s="27"/>
      <c r="H60" s="27"/>
      <c r="I60" s="27"/>
      <c r="J60" s="152">
        <v>1146</v>
      </c>
      <c r="K60" s="11">
        <f>E59*J60</f>
        <v>1069551.3026399999</v>
      </c>
      <c r="L60" s="11"/>
      <c r="M60" s="16"/>
      <c r="N60" s="57"/>
      <c r="O60" s="57"/>
      <c r="P60" s="57"/>
    </row>
    <row r="61" spans="1:16" ht="57">
      <c r="A61" s="29">
        <v>33</v>
      </c>
      <c r="B61" s="30" t="s">
        <v>81</v>
      </c>
      <c r="C61" s="30" t="s">
        <v>82</v>
      </c>
      <c r="D61" s="73">
        <v>15.139166666666668</v>
      </c>
      <c r="E61" s="20">
        <v>1096.1963333333333</v>
      </c>
      <c r="F61" s="20">
        <v>723.48958000000005</v>
      </c>
      <c r="G61" s="20">
        <v>208.27730333333332</v>
      </c>
      <c r="H61" s="20">
        <v>164.42944999999995</v>
      </c>
      <c r="I61" s="20">
        <v>72.407970495954189</v>
      </c>
      <c r="J61" s="152"/>
      <c r="K61" s="11"/>
      <c r="L61" s="11"/>
      <c r="M61" s="16"/>
    </row>
    <row r="62" spans="1:16" s="26" customFormat="1">
      <c r="A62" s="22"/>
      <c r="B62" s="23"/>
      <c r="C62" s="23"/>
      <c r="D62" s="77"/>
      <c r="E62" s="27"/>
      <c r="F62" s="27"/>
      <c r="G62" s="27"/>
      <c r="H62" s="27"/>
      <c r="I62" s="27"/>
      <c r="J62" s="152">
        <v>682</v>
      </c>
      <c r="K62" s="11">
        <f>J62*E61</f>
        <v>747605.89933333336</v>
      </c>
      <c r="L62" s="11"/>
      <c r="M62" s="16"/>
      <c r="N62" s="57"/>
      <c r="O62" s="57"/>
      <c r="P62" s="57"/>
    </row>
    <row r="63" spans="1:16" s="14" customFormat="1">
      <c r="A63" s="166"/>
      <c r="B63" s="167" t="s">
        <v>196</v>
      </c>
      <c r="C63" s="167"/>
      <c r="D63" s="164"/>
      <c r="E63" s="15"/>
      <c r="F63" s="15"/>
      <c r="G63" s="15"/>
      <c r="H63" s="15"/>
      <c r="I63" s="15"/>
      <c r="J63" s="12">
        <f>J57+J60+J62</f>
        <v>23492</v>
      </c>
      <c r="K63" s="13">
        <f>K57+K60+K62</f>
        <v>6626937.8974767812</v>
      </c>
      <c r="L63" s="13">
        <v>7693630</v>
      </c>
      <c r="M63" s="129">
        <f>K63-L63</f>
        <v>-1066692.1025232188</v>
      </c>
      <c r="N63" s="58"/>
      <c r="O63" s="58"/>
      <c r="P63" s="58"/>
    </row>
    <row r="64" spans="1:16">
      <c r="A64" s="18" t="s">
        <v>18</v>
      </c>
      <c r="B64" s="19"/>
      <c r="C64" s="30"/>
      <c r="D64" s="73"/>
      <c r="E64" s="20"/>
      <c r="F64" s="20"/>
      <c r="G64" s="20"/>
      <c r="H64" s="20"/>
      <c r="I64" s="20"/>
      <c r="J64" s="152"/>
      <c r="K64" s="11"/>
      <c r="L64" s="11"/>
      <c r="M64" s="16"/>
    </row>
    <row r="65" spans="1:16" s="62" customFormat="1" ht="15.6">
      <c r="A65" s="246" t="s">
        <v>48</v>
      </c>
      <c r="B65" s="246"/>
      <c r="C65" s="246"/>
      <c r="D65" s="75"/>
      <c r="E65" s="66"/>
      <c r="F65" s="66"/>
      <c r="G65" s="66"/>
      <c r="H65" s="66"/>
      <c r="I65" s="66"/>
      <c r="J65" s="154"/>
      <c r="K65" s="60"/>
      <c r="L65" s="60"/>
      <c r="M65" s="67"/>
      <c r="N65" s="137"/>
      <c r="O65" s="137"/>
      <c r="P65" s="137"/>
    </row>
    <row r="66" spans="1:16" ht="34.200000000000003">
      <c r="A66" s="29">
        <v>24</v>
      </c>
      <c r="B66" s="30" t="s">
        <v>83</v>
      </c>
      <c r="C66" s="30" t="s">
        <v>84</v>
      </c>
      <c r="D66" s="73">
        <v>14.675000000000001</v>
      </c>
      <c r="E66" s="20">
        <v>168.82022500000002</v>
      </c>
      <c r="F66" s="20">
        <v>111.42134850000002</v>
      </c>
      <c r="G66" s="20">
        <v>32.075842750000007</v>
      </c>
      <c r="H66" s="20">
        <v>25.323033749999993</v>
      </c>
      <c r="I66" s="20">
        <v>11.503933560477003</v>
      </c>
      <c r="J66" s="152"/>
      <c r="K66" s="11"/>
      <c r="L66" s="11"/>
      <c r="M66" s="16"/>
    </row>
    <row r="67" spans="1:16" ht="57">
      <c r="A67" s="29">
        <v>25</v>
      </c>
      <c r="B67" s="30" t="s">
        <v>71</v>
      </c>
      <c r="C67" s="30" t="s">
        <v>85</v>
      </c>
      <c r="D67" s="73"/>
      <c r="E67" s="20"/>
      <c r="F67" s="20">
        <v>0</v>
      </c>
      <c r="G67" s="20">
        <v>0</v>
      </c>
      <c r="H67" s="20">
        <v>0</v>
      </c>
      <c r="I67" s="20" t="e">
        <v>#DIV/0!</v>
      </c>
      <c r="J67" s="152"/>
      <c r="K67" s="11"/>
      <c r="L67" s="11"/>
      <c r="M67" s="16"/>
    </row>
    <row r="68" spans="1:16">
      <c r="A68" s="35" t="s">
        <v>0</v>
      </c>
      <c r="B68" s="35"/>
      <c r="C68" s="185"/>
      <c r="D68" s="73"/>
      <c r="E68" s="20"/>
      <c r="F68" s="20"/>
      <c r="G68" s="20"/>
      <c r="H68" s="20"/>
      <c r="I68" s="20"/>
      <c r="J68" s="152"/>
      <c r="K68" s="11"/>
      <c r="L68" s="11"/>
      <c r="M68" s="16"/>
    </row>
    <row r="69" spans="1:16" s="62" customFormat="1" ht="15.6">
      <c r="A69" s="248" t="s">
        <v>86</v>
      </c>
      <c r="B69" s="248"/>
      <c r="C69" s="248"/>
      <c r="D69" s="75"/>
      <c r="E69" s="66"/>
      <c r="F69" s="66"/>
      <c r="G69" s="66"/>
      <c r="H69" s="66"/>
      <c r="I69" s="66"/>
      <c r="J69" s="154"/>
      <c r="K69" s="60"/>
      <c r="L69" s="60"/>
      <c r="M69" s="67"/>
      <c r="N69" s="137"/>
      <c r="O69" s="137"/>
      <c r="P69" s="137"/>
    </row>
    <row r="70" spans="1:16" ht="22.8">
      <c r="A70" s="40">
        <v>49</v>
      </c>
      <c r="B70" s="40" t="s">
        <v>87</v>
      </c>
      <c r="C70" s="40" t="s">
        <v>88</v>
      </c>
      <c r="D70" s="73">
        <v>11</v>
      </c>
      <c r="E70" s="20">
        <v>92.78</v>
      </c>
      <c r="F70" s="20">
        <f>E70*0.35</f>
        <v>32.472999999999999</v>
      </c>
      <c r="G70" s="20">
        <f>E70*0.18</f>
        <v>16.700399999999998</v>
      </c>
      <c r="H70" s="20">
        <f>E70-F70-G70</f>
        <v>43.6066</v>
      </c>
      <c r="I70" s="20">
        <f>E70/D70</f>
        <v>8.4345454545454555</v>
      </c>
      <c r="J70" s="152"/>
      <c r="K70" s="11"/>
      <c r="L70" s="11"/>
      <c r="M70" s="16"/>
    </row>
    <row r="71" spans="1:16" ht="22.8">
      <c r="A71" s="40">
        <v>50</v>
      </c>
      <c r="B71" s="40" t="s">
        <v>89</v>
      </c>
      <c r="C71" s="40" t="s">
        <v>90</v>
      </c>
      <c r="D71" s="73">
        <v>15</v>
      </c>
      <c r="E71" s="20">
        <v>92.78</v>
      </c>
      <c r="F71" s="20">
        <f t="shared" ref="F71:F85" si="5">E71*0.35</f>
        <v>32.472999999999999</v>
      </c>
      <c r="G71" s="20">
        <f t="shared" ref="G71:G85" si="6">E71*0.18</f>
        <v>16.700399999999998</v>
      </c>
      <c r="H71" s="20">
        <f t="shared" ref="H71:H85" si="7">E71-F71-G71</f>
        <v>43.6066</v>
      </c>
      <c r="I71" s="20">
        <f t="shared" ref="I71:I85" si="8">E71/D71</f>
        <v>6.1853333333333333</v>
      </c>
      <c r="J71" s="152"/>
      <c r="K71" s="11"/>
      <c r="L71" s="11"/>
      <c r="M71" s="16"/>
    </row>
    <row r="72" spans="1:16" ht="22.8">
      <c r="A72" s="40">
        <v>51</v>
      </c>
      <c r="B72" s="40" t="s">
        <v>91</v>
      </c>
      <c r="C72" s="40" t="s">
        <v>92</v>
      </c>
      <c r="D72" s="73">
        <v>20</v>
      </c>
      <c r="E72" s="20">
        <v>92.78</v>
      </c>
      <c r="F72" s="20">
        <f t="shared" si="5"/>
        <v>32.472999999999999</v>
      </c>
      <c r="G72" s="20">
        <f t="shared" si="6"/>
        <v>16.700399999999998</v>
      </c>
      <c r="H72" s="20">
        <f t="shared" si="7"/>
        <v>43.6066</v>
      </c>
      <c r="I72" s="20">
        <f t="shared" si="8"/>
        <v>4.6390000000000002</v>
      </c>
      <c r="J72" s="152"/>
      <c r="K72" s="11"/>
      <c r="L72" s="11"/>
      <c r="M72" s="16"/>
    </row>
    <row r="73" spans="1:16" ht="22.8">
      <c r="A73" s="32">
        <v>52</v>
      </c>
      <c r="B73" s="32" t="s">
        <v>93</v>
      </c>
      <c r="C73" s="32" t="s">
        <v>94</v>
      </c>
      <c r="D73" s="79">
        <v>13</v>
      </c>
      <c r="E73" s="33">
        <v>92.78</v>
      </c>
      <c r="F73" s="33">
        <f t="shared" si="5"/>
        <v>32.472999999999999</v>
      </c>
      <c r="G73" s="33">
        <f t="shared" si="6"/>
        <v>16.700399999999998</v>
      </c>
      <c r="H73" s="33">
        <f t="shared" si="7"/>
        <v>43.6066</v>
      </c>
      <c r="I73" s="33">
        <f t="shared" si="8"/>
        <v>7.1369230769230771</v>
      </c>
      <c r="J73" s="152"/>
      <c r="K73" s="11"/>
      <c r="L73" s="11"/>
      <c r="M73" s="16"/>
    </row>
    <row r="74" spans="1:16">
      <c r="A74" s="32"/>
      <c r="B74" s="32"/>
      <c r="C74" s="32"/>
      <c r="D74" s="79">
        <f>MEDIAN(D70:D73)</f>
        <v>14</v>
      </c>
      <c r="E74" s="33">
        <f t="shared" ref="E74:I74" si="9">MEDIAN(E70:E73)</f>
        <v>92.78</v>
      </c>
      <c r="F74" s="33">
        <f t="shared" si="9"/>
        <v>32.472999999999999</v>
      </c>
      <c r="G74" s="33">
        <f t="shared" si="9"/>
        <v>16.700399999999998</v>
      </c>
      <c r="H74" s="33">
        <f t="shared" si="9"/>
        <v>43.6066</v>
      </c>
      <c r="I74" s="33">
        <f t="shared" si="9"/>
        <v>6.6611282051282057</v>
      </c>
      <c r="J74" s="152">
        <v>3681</v>
      </c>
      <c r="K74" s="11">
        <f>J74*E74</f>
        <v>341523.18</v>
      </c>
      <c r="L74" s="11"/>
      <c r="M74" s="16"/>
    </row>
    <row r="75" spans="1:16">
      <c r="A75" s="250" t="s">
        <v>95</v>
      </c>
      <c r="B75" s="250"/>
      <c r="C75" s="250"/>
      <c r="D75" s="79"/>
      <c r="E75" s="33"/>
      <c r="F75" s="33"/>
      <c r="G75" s="33"/>
      <c r="H75" s="33"/>
      <c r="I75" s="33"/>
      <c r="J75" s="152"/>
      <c r="K75" s="11"/>
      <c r="L75" s="11"/>
      <c r="M75" s="16"/>
    </row>
    <row r="76" spans="1:16" ht="22.8">
      <c r="A76" s="32">
        <v>53</v>
      </c>
      <c r="B76" s="32" t="s">
        <v>96</v>
      </c>
      <c r="C76" s="32" t="s">
        <v>97</v>
      </c>
      <c r="D76" s="73">
        <v>15</v>
      </c>
      <c r="E76" s="33">
        <v>92.78</v>
      </c>
      <c r="F76" s="33">
        <f t="shared" si="5"/>
        <v>32.472999999999999</v>
      </c>
      <c r="G76" s="33">
        <f t="shared" si="6"/>
        <v>16.700399999999998</v>
      </c>
      <c r="H76" s="33">
        <f t="shared" si="7"/>
        <v>43.6066</v>
      </c>
      <c r="I76" s="33">
        <f t="shared" si="8"/>
        <v>6.1853333333333333</v>
      </c>
      <c r="J76" s="152"/>
      <c r="K76" s="11"/>
      <c r="L76" s="11"/>
      <c r="M76" s="16"/>
    </row>
    <row r="77" spans="1:16" s="26" customFormat="1">
      <c r="A77" s="34"/>
      <c r="B77" s="34"/>
      <c r="C77" s="34"/>
      <c r="D77" s="80"/>
      <c r="E77" s="27"/>
      <c r="F77" s="27"/>
      <c r="G77" s="27"/>
      <c r="H77" s="27"/>
      <c r="I77" s="27"/>
      <c r="J77" s="152">
        <v>953</v>
      </c>
      <c r="K77" s="11">
        <f>E76*J77</f>
        <v>88419.34</v>
      </c>
      <c r="L77" s="11"/>
      <c r="M77" s="16"/>
      <c r="N77" s="57"/>
      <c r="O77" s="57"/>
      <c r="P77" s="57"/>
    </row>
    <row r="78" spans="1:16" s="63" customFormat="1" ht="15.6">
      <c r="A78" s="115"/>
      <c r="B78" s="115" t="s">
        <v>196</v>
      </c>
      <c r="C78" s="115"/>
      <c r="D78" s="170"/>
      <c r="E78" s="116"/>
      <c r="F78" s="116"/>
      <c r="G78" s="116"/>
      <c r="H78" s="116"/>
      <c r="I78" s="116"/>
      <c r="J78" s="158">
        <f>J74+J77</f>
        <v>4634</v>
      </c>
      <c r="K78" s="61">
        <f>K74+K77</f>
        <v>429942.52</v>
      </c>
      <c r="L78" s="61">
        <v>1712726.4</v>
      </c>
      <c r="M78" s="134">
        <f>K78-L78</f>
        <v>-1282783.8799999999</v>
      </c>
      <c r="N78" s="139"/>
      <c r="O78" s="139"/>
      <c r="P78" s="139"/>
    </row>
    <row r="79" spans="1:16">
      <c r="A79" s="35" t="s">
        <v>18</v>
      </c>
      <c r="B79" s="35"/>
      <c r="C79" s="185"/>
      <c r="D79" s="73"/>
      <c r="E79" s="20"/>
      <c r="F79" s="20"/>
      <c r="G79" s="20"/>
      <c r="H79" s="20"/>
      <c r="I79" s="20"/>
      <c r="J79" s="152"/>
      <c r="K79" s="11"/>
      <c r="L79" s="11"/>
      <c r="M79" s="16"/>
    </row>
    <row r="80" spans="1:16" s="62" customFormat="1" ht="15.6">
      <c r="A80" s="248" t="s">
        <v>86</v>
      </c>
      <c r="B80" s="248"/>
      <c r="C80" s="248"/>
      <c r="D80" s="75"/>
      <c r="E80" s="66"/>
      <c r="F80" s="66"/>
      <c r="G80" s="66"/>
      <c r="H80" s="66"/>
      <c r="I80" s="66"/>
      <c r="J80" s="154"/>
      <c r="K80" s="60"/>
      <c r="L80" s="60"/>
      <c r="M80" s="67"/>
      <c r="N80" s="137"/>
      <c r="O80" s="137"/>
      <c r="P80" s="137"/>
    </row>
    <row r="81" spans="1:16" ht="22.8">
      <c r="A81" s="32">
        <v>33</v>
      </c>
      <c r="B81" s="32" t="s">
        <v>87</v>
      </c>
      <c r="C81" s="32" t="s">
        <v>88</v>
      </c>
      <c r="D81" s="79">
        <v>12</v>
      </c>
      <c r="E81" s="33">
        <v>92.78</v>
      </c>
      <c r="F81" s="33">
        <f t="shared" si="5"/>
        <v>32.472999999999999</v>
      </c>
      <c r="G81" s="33">
        <f t="shared" si="6"/>
        <v>16.700399999999998</v>
      </c>
      <c r="H81" s="33">
        <f t="shared" si="7"/>
        <v>43.6066</v>
      </c>
      <c r="I81" s="33">
        <f t="shared" si="8"/>
        <v>7.7316666666666665</v>
      </c>
      <c r="J81" s="152"/>
      <c r="K81" s="11"/>
      <c r="L81" s="11"/>
      <c r="M81" s="16"/>
    </row>
    <row r="82" spans="1:16" ht="22.8">
      <c r="A82" s="32">
        <v>34</v>
      </c>
      <c r="B82" s="32" t="s">
        <v>89</v>
      </c>
      <c r="C82" s="32" t="s">
        <v>90</v>
      </c>
      <c r="D82" s="79">
        <v>10</v>
      </c>
      <c r="E82" s="33">
        <v>92.78</v>
      </c>
      <c r="F82" s="33">
        <f t="shared" si="5"/>
        <v>32.472999999999999</v>
      </c>
      <c r="G82" s="33">
        <f t="shared" si="6"/>
        <v>16.700399999999998</v>
      </c>
      <c r="H82" s="33">
        <f t="shared" si="7"/>
        <v>43.6066</v>
      </c>
      <c r="I82" s="33">
        <f t="shared" si="8"/>
        <v>9.2780000000000005</v>
      </c>
      <c r="J82" s="152"/>
      <c r="K82" s="11"/>
      <c r="L82" s="11"/>
      <c r="M82" s="16"/>
    </row>
    <row r="83" spans="1:16" ht="22.8">
      <c r="A83" s="32">
        <v>35</v>
      </c>
      <c r="B83" s="32" t="s">
        <v>91</v>
      </c>
      <c r="C83" s="32" t="s">
        <v>92</v>
      </c>
      <c r="D83" s="79">
        <v>15</v>
      </c>
      <c r="E83" s="33">
        <v>92.78</v>
      </c>
      <c r="F83" s="33">
        <f t="shared" si="5"/>
        <v>32.472999999999999</v>
      </c>
      <c r="G83" s="33">
        <f t="shared" si="6"/>
        <v>16.700399999999998</v>
      </c>
      <c r="H83" s="33">
        <f t="shared" si="7"/>
        <v>43.6066</v>
      </c>
      <c r="I83" s="33">
        <f t="shared" si="8"/>
        <v>6.1853333333333333</v>
      </c>
      <c r="J83" s="152"/>
      <c r="K83" s="11"/>
      <c r="L83" s="11"/>
      <c r="M83" s="16"/>
    </row>
    <row r="84" spans="1:16" ht="22.8">
      <c r="A84" s="32">
        <v>36</v>
      </c>
      <c r="B84" s="32" t="s">
        <v>93</v>
      </c>
      <c r="C84" s="32" t="s">
        <v>94</v>
      </c>
      <c r="D84" s="79">
        <v>12</v>
      </c>
      <c r="E84" s="33">
        <v>92.78</v>
      </c>
      <c r="F84" s="33">
        <f t="shared" si="5"/>
        <v>32.472999999999999</v>
      </c>
      <c r="G84" s="33">
        <f t="shared" si="6"/>
        <v>16.700399999999998</v>
      </c>
      <c r="H84" s="33">
        <f t="shared" si="7"/>
        <v>43.6066</v>
      </c>
      <c r="I84" s="33">
        <f t="shared" si="8"/>
        <v>7.7316666666666665</v>
      </c>
      <c r="J84" s="152"/>
      <c r="K84" s="11"/>
      <c r="L84" s="11"/>
      <c r="M84" s="16"/>
    </row>
    <row r="85" spans="1:16" ht="22.8">
      <c r="A85" s="32">
        <v>37</v>
      </c>
      <c r="B85" s="32" t="s">
        <v>98</v>
      </c>
      <c r="C85" s="32" t="s">
        <v>99</v>
      </c>
      <c r="D85" s="79">
        <v>10</v>
      </c>
      <c r="E85" s="33">
        <v>92.78</v>
      </c>
      <c r="F85" s="33">
        <f t="shared" si="5"/>
        <v>32.472999999999999</v>
      </c>
      <c r="G85" s="33">
        <f t="shared" si="6"/>
        <v>16.700399999999998</v>
      </c>
      <c r="H85" s="33">
        <f t="shared" si="7"/>
        <v>43.6066</v>
      </c>
      <c r="I85" s="33">
        <f t="shared" si="8"/>
        <v>9.2780000000000005</v>
      </c>
      <c r="J85" s="152"/>
      <c r="K85" s="11"/>
      <c r="L85" s="11"/>
      <c r="M85" s="16"/>
    </row>
    <row r="86" spans="1:16" s="38" customFormat="1">
      <c r="A86" s="36"/>
      <c r="B86" s="36"/>
      <c r="C86" s="36"/>
      <c r="D86" s="81"/>
      <c r="E86" s="69">
        <f t="shared" ref="E86:I86" si="10">MEDIAN(E81:E85)</f>
        <v>92.78</v>
      </c>
      <c r="F86" s="69">
        <f t="shared" si="10"/>
        <v>32.472999999999999</v>
      </c>
      <c r="G86" s="69">
        <f t="shared" si="10"/>
        <v>16.700399999999998</v>
      </c>
      <c r="H86" s="69">
        <f t="shared" si="10"/>
        <v>43.6066</v>
      </c>
      <c r="I86" s="69">
        <f t="shared" si="10"/>
        <v>7.7316666666666665</v>
      </c>
      <c r="J86" s="12"/>
      <c r="K86" s="13">
        <f>J86*E86</f>
        <v>0</v>
      </c>
      <c r="L86" s="13"/>
      <c r="M86" s="129"/>
      <c r="N86" s="48"/>
      <c r="O86" s="48"/>
      <c r="P86" s="48"/>
    </row>
    <row r="87" spans="1:16">
      <c r="A87" s="39" t="s">
        <v>0</v>
      </c>
      <c r="B87" s="40"/>
      <c r="C87" s="40"/>
      <c r="D87" s="73"/>
      <c r="E87" s="20"/>
      <c r="F87" s="20"/>
      <c r="G87" s="20"/>
      <c r="H87" s="20"/>
      <c r="I87" s="20"/>
      <c r="J87" s="152"/>
      <c r="K87" s="11"/>
      <c r="L87" s="11"/>
      <c r="M87" s="16"/>
    </row>
    <row r="88" spans="1:16" s="65" customFormat="1" ht="15.6">
      <c r="A88" s="248" t="s">
        <v>100</v>
      </c>
      <c r="B88" s="248"/>
      <c r="C88" s="248"/>
      <c r="D88" s="82"/>
      <c r="E88" s="64"/>
      <c r="F88" s="64"/>
      <c r="G88" s="64"/>
      <c r="H88" s="64"/>
      <c r="I88" s="64"/>
      <c r="J88" s="155"/>
      <c r="K88" s="64"/>
      <c r="L88" s="64"/>
      <c r="M88" s="130"/>
      <c r="N88" s="138"/>
      <c r="O88" s="138"/>
      <c r="P88" s="138"/>
    </row>
    <row r="89" spans="1:16" ht="34.200000000000003">
      <c r="A89" s="32">
        <v>54</v>
      </c>
      <c r="B89" s="32" t="s">
        <v>101</v>
      </c>
      <c r="C89" s="32" t="s">
        <v>102</v>
      </c>
      <c r="D89" s="79">
        <v>8</v>
      </c>
      <c r="E89" s="33">
        <v>56.996533333333332</v>
      </c>
      <c r="F89" s="33">
        <v>5.212933333333333</v>
      </c>
      <c r="G89" s="33">
        <v>27.224376666666668</v>
      </c>
      <c r="H89" s="33">
        <v>24.559200000000004</v>
      </c>
      <c r="I89" s="33">
        <v>7.1245666666666665</v>
      </c>
      <c r="J89" s="152"/>
      <c r="K89" s="11"/>
      <c r="L89" s="11"/>
      <c r="M89" s="16"/>
    </row>
    <row r="90" spans="1:16" ht="34.200000000000003">
      <c r="A90" s="32">
        <v>55</v>
      </c>
      <c r="B90" s="32" t="s">
        <v>103</v>
      </c>
      <c r="C90" s="32" t="s">
        <v>104</v>
      </c>
      <c r="D90" s="79">
        <v>8.4</v>
      </c>
      <c r="E90" s="33">
        <v>88.253959999999992</v>
      </c>
      <c r="F90" s="33">
        <v>6.0391519999999996</v>
      </c>
      <c r="G90" s="33">
        <v>49.943786000000003</v>
      </c>
      <c r="H90" s="33">
        <v>32.27102</v>
      </c>
      <c r="I90" s="33">
        <v>10.506423809523808</v>
      </c>
      <c r="J90" s="152"/>
      <c r="K90" s="11"/>
      <c r="L90" s="11"/>
      <c r="M90" s="16"/>
    </row>
    <row r="91" spans="1:16" ht="34.200000000000003">
      <c r="A91" s="32">
        <v>56</v>
      </c>
      <c r="B91" s="32" t="s">
        <v>105</v>
      </c>
      <c r="C91" s="32" t="s">
        <v>106</v>
      </c>
      <c r="D91" s="79">
        <v>9.9656250000000028</v>
      </c>
      <c r="E91" s="33">
        <v>73.349115562500003</v>
      </c>
      <c r="F91" s="33">
        <v>7.2080128750000005</v>
      </c>
      <c r="G91" s="33">
        <v>34.079977624999998</v>
      </c>
      <c r="H91" s="33">
        <v>32.061114374999995</v>
      </c>
      <c r="I91" s="33">
        <v>7.3602122859830654</v>
      </c>
      <c r="J91" s="152"/>
      <c r="K91" s="11"/>
      <c r="L91" s="11"/>
      <c r="M91" s="16"/>
    </row>
    <row r="92" spans="1:16" ht="34.200000000000003">
      <c r="A92" s="32">
        <v>57</v>
      </c>
      <c r="B92" s="32" t="s">
        <v>107</v>
      </c>
      <c r="C92" s="32" t="s">
        <v>108</v>
      </c>
      <c r="D92" s="79">
        <v>10.88</v>
      </c>
      <c r="E92" s="33">
        <v>73.222861333333341</v>
      </c>
      <c r="F92" s="33">
        <v>8.8895885333333347</v>
      </c>
      <c r="G92" s="33">
        <v>28.733233066666671</v>
      </c>
      <c r="H92" s="33">
        <v>35.600043999999997</v>
      </c>
      <c r="I92" s="33">
        <v>6.7300424019607847</v>
      </c>
      <c r="J92" s="152"/>
      <c r="K92" s="11"/>
      <c r="L92" s="11"/>
      <c r="M92" s="16"/>
    </row>
    <row r="93" spans="1:16" ht="57">
      <c r="A93" s="32">
        <v>58</v>
      </c>
      <c r="B93" s="32" t="s">
        <v>109</v>
      </c>
      <c r="C93" s="32" t="s">
        <v>110</v>
      </c>
      <c r="D93" s="79">
        <v>6.2148148148148152</v>
      </c>
      <c r="E93" s="33">
        <v>58.926153111111098</v>
      </c>
      <c r="F93" s="33">
        <v>7.2978629629629621</v>
      </c>
      <c r="G93" s="33">
        <v>25.180480370370375</v>
      </c>
      <c r="H93" s="33">
        <v>26.447813333333333</v>
      </c>
      <c r="I93" s="33">
        <v>9.481562181168055</v>
      </c>
      <c r="J93" s="152"/>
      <c r="K93" s="11"/>
      <c r="L93" s="11"/>
      <c r="M93" s="16"/>
    </row>
    <row r="94" spans="1:16" ht="45.6">
      <c r="A94" s="32">
        <v>59</v>
      </c>
      <c r="B94" s="32" t="s">
        <v>111</v>
      </c>
      <c r="C94" s="32" t="s">
        <v>112</v>
      </c>
      <c r="D94" s="79">
        <v>4.161538461538461</v>
      </c>
      <c r="E94" s="33">
        <v>70.823064923076913</v>
      </c>
      <c r="F94" s="33">
        <v>6.698375153846154</v>
      </c>
      <c r="G94" s="33">
        <v>36.257664153846164</v>
      </c>
      <c r="H94" s="33">
        <v>27.867021923076916</v>
      </c>
      <c r="I94" s="33">
        <v>17.018481404805915</v>
      </c>
      <c r="J94" s="152"/>
      <c r="K94" s="11"/>
      <c r="L94" s="11"/>
      <c r="M94" s="16"/>
    </row>
    <row r="95" spans="1:16" ht="68.400000000000006">
      <c r="A95" s="32">
        <v>60</v>
      </c>
      <c r="B95" s="32" t="s">
        <v>113</v>
      </c>
      <c r="C95" s="32" t="s">
        <v>114</v>
      </c>
      <c r="D95" s="79">
        <v>5.2142857142857144</v>
      </c>
      <c r="E95" s="33">
        <v>85.177702714285701</v>
      </c>
      <c r="F95" s="33">
        <v>7.4267704285714293</v>
      </c>
      <c r="G95" s="33">
        <v>44.78701121428572</v>
      </c>
      <c r="H95" s="33">
        <v>32.963916785714289</v>
      </c>
      <c r="I95" s="33">
        <v>16.335449835616437</v>
      </c>
      <c r="J95" s="152"/>
      <c r="K95" s="11"/>
      <c r="L95" s="11"/>
      <c r="M95" s="16"/>
    </row>
    <row r="96" spans="1:16" s="72" customFormat="1" ht="15.6">
      <c r="A96" s="173"/>
      <c r="B96" s="173"/>
      <c r="C96" s="173"/>
      <c r="D96" s="174"/>
      <c r="E96" s="175">
        <f t="shared" ref="E96:I96" si="11">MEDIAN(E89:E95)</f>
        <v>73.222861333333341</v>
      </c>
      <c r="F96" s="175">
        <f t="shared" si="11"/>
        <v>7.2080128750000005</v>
      </c>
      <c r="G96" s="175">
        <f t="shared" si="11"/>
        <v>34.079977624999998</v>
      </c>
      <c r="H96" s="175">
        <f t="shared" si="11"/>
        <v>32.061114374999995</v>
      </c>
      <c r="I96" s="175">
        <f t="shared" si="11"/>
        <v>9.481562181168055</v>
      </c>
      <c r="J96" s="158">
        <v>21453</v>
      </c>
      <c r="K96" s="61">
        <f>J96*E96</f>
        <v>1570850.0441840002</v>
      </c>
      <c r="L96" s="61">
        <v>2134573.5</v>
      </c>
      <c r="M96" s="134">
        <f>K96-L96</f>
        <v>-563723.45581599977</v>
      </c>
      <c r="N96" s="176"/>
      <c r="O96" s="176"/>
      <c r="P96" s="176"/>
    </row>
    <row r="97" spans="1:16">
      <c r="A97" s="35" t="s">
        <v>0</v>
      </c>
      <c r="B97" s="35"/>
      <c r="C97" s="185"/>
      <c r="D97" s="73"/>
      <c r="E97" s="20"/>
      <c r="F97" s="20"/>
      <c r="G97" s="20"/>
      <c r="H97" s="20"/>
      <c r="I97" s="20"/>
      <c r="J97" s="152"/>
      <c r="K97" s="11"/>
      <c r="L97" s="11"/>
      <c r="M97" s="16"/>
    </row>
    <row r="98" spans="1:16" s="62" customFormat="1" ht="15.6">
      <c r="A98" s="248" t="s">
        <v>115</v>
      </c>
      <c r="B98" s="248"/>
      <c r="C98" s="248"/>
      <c r="D98" s="75"/>
      <c r="E98" s="66"/>
      <c r="F98" s="66"/>
      <c r="G98" s="66"/>
      <c r="H98" s="66"/>
      <c r="I98" s="66"/>
      <c r="J98" s="154"/>
      <c r="K98" s="60"/>
      <c r="L98" s="60"/>
      <c r="M98" s="67"/>
      <c r="N98" s="137"/>
      <c r="O98" s="137"/>
      <c r="P98" s="137"/>
    </row>
    <row r="99" spans="1:16" ht="77.25" customHeight="1">
      <c r="A99" s="32">
        <v>61</v>
      </c>
      <c r="B99" s="32" t="s">
        <v>116</v>
      </c>
      <c r="C99" s="32" t="s">
        <v>117</v>
      </c>
      <c r="D99" s="83">
        <v>18.96</v>
      </c>
      <c r="E99" s="100">
        <v>102.94179000000001</v>
      </c>
      <c r="F99" s="101">
        <v>29.67</v>
      </c>
      <c r="G99" s="100">
        <v>38.951984300000007</v>
      </c>
      <c r="H99" s="100">
        <v>19.185305700000001</v>
      </c>
      <c r="I99" s="33">
        <f>E99/D99</f>
        <v>5.4294193037974683</v>
      </c>
      <c r="J99" s="152"/>
      <c r="K99" s="11"/>
      <c r="L99" s="11"/>
      <c r="M99" s="16"/>
    </row>
    <row r="100" spans="1:16" ht="85.5" customHeight="1">
      <c r="A100" s="32">
        <v>62</v>
      </c>
      <c r="B100" s="32" t="s">
        <v>118</v>
      </c>
      <c r="C100" s="32" t="s">
        <v>119</v>
      </c>
      <c r="D100" s="83">
        <v>18.510000000000002</v>
      </c>
      <c r="E100" s="100">
        <v>116.68705</v>
      </c>
      <c r="F100" s="101">
        <v>29.67</v>
      </c>
      <c r="G100" s="100">
        <v>48.3093383</v>
      </c>
      <c r="H100" s="100">
        <v>23.7941517</v>
      </c>
      <c r="I100" s="33">
        <f t="shared" ref="I100:I113" si="12">E100/D100</f>
        <v>6.3040005402485138</v>
      </c>
      <c r="J100" s="152"/>
      <c r="K100" s="11"/>
      <c r="L100" s="11"/>
      <c r="M100" s="16"/>
    </row>
    <row r="101" spans="1:16" ht="45.6">
      <c r="A101" s="32">
        <v>63</v>
      </c>
      <c r="B101" s="32" t="s">
        <v>120</v>
      </c>
      <c r="C101" s="32" t="s">
        <v>121</v>
      </c>
      <c r="D101" s="83">
        <v>19.440000000000001</v>
      </c>
      <c r="E101" s="100">
        <v>93.810980000000001</v>
      </c>
      <c r="F101" s="101">
        <v>29.67</v>
      </c>
      <c r="G101" s="100">
        <v>34.912453800000002</v>
      </c>
      <c r="H101" s="100">
        <v>17.195686200000001</v>
      </c>
      <c r="I101" s="33">
        <f t="shared" si="12"/>
        <v>4.8256676954732507</v>
      </c>
      <c r="J101" s="152"/>
      <c r="K101" s="11"/>
      <c r="L101" s="11"/>
      <c r="M101" s="16"/>
    </row>
    <row r="102" spans="1:16" ht="45.6">
      <c r="A102" s="32">
        <v>64</v>
      </c>
      <c r="B102" s="32" t="s">
        <v>122</v>
      </c>
      <c r="C102" s="32" t="s">
        <v>123</v>
      </c>
      <c r="D102" s="83">
        <v>18.29</v>
      </c>
      <c r="E102" s="100">
        <v>102.78535000000001</v>
      </c>
      <c r="F102" s="101">
        <v>29.67</v>
      </c>
      <c r="G102" s="100">
        <v>40.848988800000001</v>
      </c>
      <c r="H102" s="100">
        <v>20.1196512</v>
      </c>
      <c r="I102" s="33">
        <f t="shared" si="12"/>
        <v>5.619756697648989</v>
      </c>
      <c r="J102" s="152"/>
      <c r="K102" s="11"/>
      <c r="L102" s="11"/>
      <c r="M102" s="16"/>
    </row>
    <row r="103" spans="1:16" ht="57">
      <c r="A103" s="32">
        <v>65</v>
      </c>
      <c r="B103" s="32" t="s">
        <v>124</v>
      </c>
      <c r="C103" s="32" t="s">
        <v>125</v>
      </c>
      <c r="D103" s="83">
        <v>21</v>
      </c>
      <c r="E103" s="100">
        <v>126.96432</v>
      </c>
      <c r="F103" s="101">
        <v>29.67</v>
      </c>
      <c r="G103" s="100">
        <v>53.115663700000006</v>
      </c>
      <c r="H103" s="100">
        <v>26.161446299999998</v>
      </c>
      <c r="I103" s="33">
        <f t="shared" si="12"/>
        <v>6.0459199999999997</v>
      </c>
      <c r="J103" s="152"/>
      <c r="K103" s="11"/>
      <c r="L103" s="11"/>
      <c r="M103" s="16"/>
    </row>
    <row r="104" spans="1:16" ht="81" customHeight="1">
      <c r="A104" s="32">
        <v>66</v>
      </c>
      <c r="B104" s="32" t="s">
        <v>126</v>
      </c>
      <c r="C104" s="32" t="s">
        <v>127</v>
      </c>
      <c r="D104" s="83">
        <v>17.32</v>
      </c>
      <c r="E104" s="100">
        <v>108.49610999999999</v>
      </c>
      <c r="F104" s="101">
        <v>29.67</v>
      </c>
      <c r="G104" s="100">
        <v>43.629495500000004</v>
      </c>
      <c r="H104" s="100">
        <v>21.489154500000001</v>
      </c>
      <c r="I104" s="33">
        <f t="shared" si="12"/>
        <v>6.2642095842956111</v>
      </c>
      <c r="J104" s="152"/>
      <c r="K104" s="11"/>
      <c r="L104" s="11"/>
      <c r="M104" s="16"/>
    </row>
    <row r="105" spans="1:16" ht="79.8">
      <c r="A105" s="32">
        <v>67</v>
      </c>
      <c r="B105" s="32" t="s">
        <v>128</v>
      </c>
      <c r="C105" s="186" t="s">
        <v>129</v>
      </c>
      <c r="D105" s="83">
        <v>19.5</v>
      </c>
      <c r="E105" s="100">
        <v>111.13906</v>
      </c>
      <c r="F105" s="101">
        <v>29.67</v>
      </c>
      <c r="G105" s="100">
        <v>45.089197700000007</v>
      </c>
      <c r="H105" s="100">
        <v>22.2081123</v>
      </c>
      <c r="I105" s="33">
        <f t="shared" si="12"/>
        <v>5.6994389743589746</v>
      </c>
      <c r="J105" s="152"/>
      <c r="K105" s="11"/>
      <c r="L105" s="11"/>
      <c r="M105" s="16"/>
    </row>
    <row r="106" spans="1:16" ht="79.8">
      <c r="A106" s="32">
        <v>68</v>
      </c>
      <c r="B106" s="32" t="s">
        <v>130</v>
      </c>
      <c r="C106" s="32" t="s">
        <v>131</v>
      </c>
      <c r="D106" s="83">
        <v>20.92</v>
      </c>
      <c r="E106" s="100">
        <v>112.25327</v>
      </c>
      <c r="F106" s="101">
        <v>29.67</v>
      </c>
      <c r="G106" s="100">
        <v>46.220620000000004</v>
      </c>
      <c r="H106" s="100">
        <v>22.76538</v>
      </c>
      <c r="I106" s="33">
        <f t="shared" si="12"/>
        <v>5.3658350860420647</v>
      </c>
      <c r="J106" s="152"/>
      <c r="K106" s="11"/>
      <c r="L106" s="11"/>
      <c r="M106" s="16"/>
    </row>
    <row r="107" spans="1:16" ht="48" customHeight="1">
      <c r="A107" s="32">
        <v>69</v>
      </c>
      <c r="B107" s="32" t="s">
        <v>132</v>
      </c>
      <c r="C107" s="32" t="s">
        <v>133</v>
      </c>
      <c r="D107" s="83"/>
      <c r="E107" s="100"/>
      <c r="F107" s="101"/>
      <c r="G107" s="100"/>
      <c r="H107" s="100"/>
      <c r="I107" s="33"/>
      <c r="J107" s="152"/>
      <c r="K107" s="11"/>
      <c r="L107" s="11"/>
      <c r="M107" s="16"/>
    </row>
    <row r="108" spans="1:16" ht="45.6">
      <c r="A108" s="32">
        <v>70</v>
      </c>
      <c r="B108" s="32" t="s">
        <v>134</v>
      </c>
      <c r="C108" s="32" t="s">
        <v>135</v>
      </c>
      <c r="D108" s="79"/>
      <c r="E108" s="33"/>
      <c r="F108" s="33"/>
      <c r="G108" s="33"/>
      <c r="H108" s="33"/>
      <c r="I108" s="33"/>
      <c r="J108" s="152"/>
      <c r="K108" s="11"/>
      <c r="L108" s="11"/>
      <c r="M108" s="16"/>
    </row>
    <row r="109" spans="1:16" ht="69.75" customHeight="1">
      <c r="A109" s="32">
        <v>71</v>
      </c>
      <c r="B109" s="32" t="s">
        <v>136</v>
      </c>
      <c r="C109" s="32" t="s">
        <v>137</v>
      </c>
      <c r="D109" s="83">
        <v>9.2799999999999994</v>
      </c>
      <c r="E109" s="100">
        <v>112.63944000000001</v>
      </c>
      <c r="F109" s="101">
        <v>29.67</v>
      </c>
      <c r="G109" s="100">
        <v>45.3988248</v>
      </c>
      <c r="H109" s="100">
        <v>22.360615200000002</v>
      </c>
      <c r="I109" s="33">
        <f t="shared" si="12"/>
        <v>12.137870689655173</v>
      </c>
      <c r="J109" s="152"/>
      <c r="K109" s="11"/>
      <c r="L109" s="11"/>
      <c r="M109" s="16"/>
    </row>
    <row r="110" spans="1:16" s="72" customFormat="1" ht="15.6">
      <c r="A110" s="173"/>
      <c r="B110" s="173"/>
      <c r="C110" s="173"/>
      <c r="D110" s="179"/>
      <c r="E110" s="180">
        <f t="shared" ref="E110:I110" si="13">MEDIAN(E99:E109)</f>
        <v>111.13906</v>
      </c>
      <c r="F110" s="180">
        <f t="shared" si="13"/>
        <v>29.67</v>
      </c>
      <c r="G110" s="180">
        <f t="shared" si="13"/>
        <v>45.089197700000007</v>
      </c>
      <c r="H110" s="180">
        <f t="shared" si="13"/>
        <v>22.2081123</v>
      </c>
      <c r="I110" s="180">
        <f t="shared" si="13"/>
        <v>5.6994389743589746</v>
      </c>
      <c r="J110" s="158">
        <v>20772</v>
      </c>
      <c r="K110" s="61">
        <f>J110*E110</f>
        <v>2308580.5543200001</v>
      </c>
      <c r="L110" s="61">
        <v>2960010</v>
      </c>
      <c r="M110" s="134">
        <f>K110-L110</f>
        <v>-651429.44567999989</v>
      </c>
      <c r="N110" s="176"/>
      <c r="O110" s="176"/>
      <c r="P110" s="176"/>
    </row>
    <row r="111" spans="1:16">
      <c r="A111" s="35" t="s">
        <v>138</v>
      </c>
      <c r="B111" s="35"/>
      <c r="C111" s="185"/>
      <c r="D111" s="73"/>
      <c r="E111" s="20"/>
      <c r="F111" s="20"/>
      <c r="G111" s="20"/>
      <c r="H111" s="20"/>
      <c r="I111" s="20"/>
      <c r="J111" s="152"/>
      <c r="K111" s="11"/>
      <c r="L111" s="11"/>
      <c r="M111" s="16"/>
    </row>
    <row r="112" spans="1:16" s="65" customFormat="1" ht="15.6">
      <c r="A112" s="248" t="s">
        <v>115</v>
      </c>
      <c r="B112" s="248"/>
      <c r="C112" s="248"/>
      <c r="D112" s="82"/>
      <c r="E112" s="64"/>
      <c r="F112" s="64"/>
      <c r="G112" s="64"/>
      <c r="H112" s="64"/>
      <c r="I112" s="64"/>
      <c r="J112" s="155"/>
      <c r="K112" s="64"/>
      <c r="L112" s="64"/>
      <c r="M112" s="130"/>
      <c r="N112" s="138"/>
      <c r="O112" s="138"/>
      <c r="P112" s="138"/>
    </row>
    <row r="113" spans="1:16" ht="34.200000000000003">
      <c r="A113" s="40">
        <v>44</v>
      </c>
      <c r="B113" s="40" t="s">
        <v>116</v>
      </c>
      <c r="C113" s="40" t="s">
        <v>139</v>
      </c>
      <c r="D113" s="84">
        <v>17.93</v>
      </c>
      <c r="E113" s="102">
        <v>113.67280000000001</v>
      </c>
      <c r="F113" s="103">
        <v>31.8</v>
      </c>
      <c r="G113" s="102">
        <v>43.146995000000004</v>
      </c>
      <c r="H113" s="102">
        <v>21.251505000000002</v>
      </c>
      <c r="I113" s="20">
        <f t="shared" si="12"/>
        <v>6.3398103736754052</v>
      </c>
      <c r="J113" s="152"/>
      <c r="K113" s="11"/>
      <c r="L113" s="11"/>
      <c r="M113" s="16"/>
    </row>
    <row r="114" spans="1:16" ht="22.8">
      <c r="A114" s="40">
        <v>45</v>
      </c>
      <c r="B114" s="40" t="s">
        <v>118</v>
      </c>
      <c r="C114" s="40" t="s">
        <v>140</v>
      </c>
      <c r="D114" s="73"/>
      <c r="E114" s="20"/>
      <c r="F114" s="20"/>
      <c r="G114" s="20"/>
      <c r="H114" s="20"/>
      <c r="I114" s="20"/>
      <c r="J114" s="152"/>
      <c r="K114" s="11"/>
      <c r="L114" s="11"/>
      <c r="M114" s="16"/>
    </row>
    <row r="115" spans="1:16" ht="15" customHeight="1">
      <c r="A115" s="251">
        <v>46</v>
      </c>
      <c r="B115" s="251" t="s">
        <v>126</v>
      </c>
      <c r="C115" s="251" t="s">
        <v>141</v>
      </c>
      <c r="D115" s="73"/>
      <c r="E115" s="20"/>
      <c r="F115" s="20"/>
      <c r="G115" s="20"/>
      <c r="H115" s="20"/>
      <c r="I115" s="20"/>
      <c r="J115" s="152"/>
      <c r="K115" s="11"/>
      <c r="L115" s="11"/>
      <c r="M115" s="16"/>
    </row>
    <row r="116" spans="1:16">
      <c r="A116" s="251"/>
      <c r="B116" s="251"/>
      <c r="C116" s="251"/>
      <c r="D116" s="73"/>
      <c r="E116" s="20"/>
      <c r="F116" s="20"/>
      <c r="G116" s="20"/>
      <c r="H116" s="20"/>
      <c r="I116" s="20"/>
      <c r="J116" s="152"/>
      <c r="K116" s="11"/>
      <c r="L116" s="11"/>
      <c r="M116" s="16"/>
    </row>
    <row r="117" spans="1:16">
      <c r="A117" s="251"/>
      <c r="B117" s="251"/>
      <c r="C117" s="251"/>
      <c r="D117" s="73"/>
      <c r="E117" s="20"/>
      <c r="F117" s="20"/>
      <c r="G117" s="20"/>
      <c r="H117" s="20"/>
      <c r="I117" s="20"/>
      <c r="J117" s="152"/>
      <c r="K117" s="11"/>
      <c r="L117" s="11"/>
      <c r="M117" s="16"/>
    </row>
    <row r="118" spans="1:16">
      <c r="A118" s="41" t="s">
        <v>0</v>
      </c>
      <c r="B118" s="41"/>
      <c r="C118" s="187"/>
      <c r="D118" s="85"/>
      <c r="E118" s="104"/>
      <c r="F118" s="104"/>
      <c r="G118" s="104"/>
      <c r="H118" s="104"/>
      <c r="I118" s="104"/>
      <c r="J118" s="152"/>
      <c r="K118" s="11"/>
      <c r="L118" s="11"/>
      <c r="M118" s="16"/>
    </row>
    <row r="119" spans="1:16" s="65" customFormat="1" ht="15.6">
      <c r="A119" s="239" t="s">
        <v>142</v>
      </c>
      <c r="B119" s="239"/>
      <c r="C119" s="239"/>
      <c r="D119" s="86"/>
      <c r="E119" s="105"/>
      <c r="F119" s="105"/>
      <c r="G119" s="105"/>
      <c r="H119" s="105"/>
      <c r="I119" s="105"/>
      <c r="J119" s="155"/>
      <c r="K119" s="64"/>
      <c r="L119" s="64"/>
      <c r="M119" s="130"/>
      <c r="N119" s="138"/>
      <c r="O119" s="138"/>
      <c r="P119" s="138"/>
    </row>
    <row r="120" spans="1:16" ht="34.200000000000003">
      <c r="A120" s="42">
        <v>72</v>
      </c>
      <c r="B120" s="42" t="s">
        <v>143</v>
      </c>
      <c r="C120" s="42" t="s">
        <v>144</v>
      </c>
      <c r="D120" s="87">
        <v>7.6021092362344582</v>
      </c>
      <c r="E120" s="43">
        <v>247.33302526642981</v>
      </c>
      <c r="F120" s="44">
        <v>146.03681127886321</v>
      </c>
      <c r="G120" s="44">
        <v>99.775756660745998</v>
      </c>
      <c r="H120" s="44">
        <v>1.5204573268206047</v>
      </c>
      <c r="I120" s="44">
        <v>32.534789698568041</v>
      </c>
      <c r="J120" s="152"/>
      <c r="K120" s="11"/>
      <c r="L120" s="11"/>
      <c r="M120" s="16"/>
    </row>
    <row r="121" spans="1:16" ht="34.200000000000003">
      <c r="A121" s="42">
        <v>73</v>
      </c>
      <c r="B121" s="42" t="s">
        <v>145</v>
      </c>
      <c r="C121" s="42" t="s">
        <v>146</v>
      </c>
      <c r="D121" s="88">
        <v>23.028435054773084</v>
      </c>
      <c r="E121" s="44">
        <v>340.42538790688576</v>
      </c>
      <c r="F121" s="44">
        <v>158.8580470657277</v>
      </c>
      <c r="G121" s="44">
        <v>177.41209225352111</v>
      </c>
      <c r="H121" s="44">
        <v>4.1552485876369474</v>
      </c>
      <c r="I121" s="44">
        <v>14.782827712659792</v>
      </c>
      <c r="J121" s="152"/>
      <c r="K121" s="11"/>
      <c r="L121" s="11"/>
      <c r="M121" s="16"/>
    </row>
    <row r="122" spans="1:16" ht="22.8">
      <c r="A122" s="42">
        <v>74</v>
      </c>
      <c r="B122" s="42" t="s">
        <v>147</v>
      </c>
      <c r="C122" s="42" t="s">
        <v>148</v>
      </c>
      <c r="D122" s="88">
        <v>11.317273361227327</v>
      </c>
      <c r="E122" s="44">
        <v>425.71689442119981</v>
      </c>
      <c r="F122" s="44">
        <v>0</v>
      </c>
      <c r="G122" s="44">
        <v>0</v>
      </c>
      <c r="H122" s="44">
        <v>425.71689442119981</v>
      </c>
      <c r="I122" s="44">
        <v>37.616560176030951</v>
      </c>
      <c r="J122" s="152"/>
      <c r="K122" s="11"/>
      <c r="L122" s="11"/>
      <c r="M122" s="16"/>
    </row>
    <row r="123" spans="1:16" ht="22.8">
      <c r="A123" s="42">
        <v>75</v>
      </c>
      <c r="B123" s="42" t="s">
        <v>149</v>
      </c>
      <c r="C123" s="42" t="s">
        <v>150</v>
      </c>
      <c r="D123" s="88">
        <v>11.337132352941175</v>
      </c>
      <c r="E123" s="44">
        <v>249.87180000000001</v>
      </c>
      <c r="F123" s="44">
        <v>160.57284558823528</v>
      </c>
      <c r="G123" s="44">
        <v>87.111397058823528</v>
      </c>
      <c r="H123" s="44">
        <v>2.1872867647058825</v>
      </c>
      <c r="I123" s="44">
        <v>22.040123747446252</v>
      </c>
      <c r="J123" s="152"/>
      <c r="K123" s="11"/>
      <c r="L123" s="11"/>
      <c r="M123" s="16"/>
    </row>
    <row r="124" spans="1:16" ht="22.8">
      <c r="A124" s="42">
        <v>76</v>
      </c>
      <c r="B124" s="42" t="s">
        <v>151</v>
      </c>
      <c r="C124" s="42" t="s">
        <v>152</v>
      </c>
      <c r="D124" s="88">
        <v>10.63530973451328</v>
      </c>
      <c r="E124" s="44">
        <v>295.66312448377596</v>
      </c>
      <c r="F124" s="44"/>
      <c r="G124" s="44"/>
      <c r="H124" s="44">
        <v>295.66312448377596</v>
      </c>
      <c r="I124" s="44">
        <v>27.800142343226909</v>
      </c>
      <c r="J124" s="152"/>
      <c r="K124" s="11"/>
      <c r="L124" s="11"/>
      <c r="M124" s="16"/>
    </row>
    <row r="125" spans="1:16" ht="34.200000000000003">
      <c r="A125" s="42">
        <v>77</v>
      </c>
      <c r="B125" s="42" t="s">
        <v>153</v>
      </c>
      <c r="C125" s="42" t="s">
        <v>154</v>
      </c>
      <c r="D125" s="88">
        <v>19</v>
      </c>
      <c r="E125" s="44">
        <v>334.57273333333336</v>
      </c>
      <c r="F125" s="44">
        <v>162.20500000000001</v>
      </c>
      <c r="G125" s="44">
        <v>168.828</v>
      </c>
      <c r="H125" s="44">
        <v>3.5396666666666667</v>
      </c>
      <c r="I125" s="44">
        <v>17.609091228070177</v>
      </c>
      <c r="J125" s="152"/>
      <c r="K125" s="11"/>
      <c r="L125" s="11"/>
      <c r="M125" s="16"/>
    </row>
    <row r="126" spans="1:16" ht="34.200000000000003">
      <c r="A126" s="42">
        <v>78</v>
      </c>
      <c r="B126" s="42" t="s">
        <v>155</v>
      </c>
      <c r="C126" s="42" t="s">
        <v>156</v>
      </c>
      <c r="D126" s="88">
        <v>8.5087499999999991</v>
      </c>
      <c r="E126" s="44">
        <v>119.72531666666669</v>
      </c>
      <c r="F126" s="44">
        <v>50.298616666666661</v>
      </c>
      <c r="G126" s="44">
        <v>67.762749999999997</v>
      </c>
      <c r="H126" s="44">
        <v>1.6639500000000282</v>
      </c>
      <c r="I126" s="44">
        <v>14.070846677439894</v>
      </c>
      <c r="J126" s="152"/>
      <c r="K126" s="11"/>
      <c r="L126" s="11"/>
      <c r="M126" s="16"/>
    </row>
    <row r="127" spans="1:16">
      <c r="A127" s="42"/>
      <c r="B127" s="42"/>
      <c r="C127" s="42"/>
      <c r="D127" s="88">
        <f>MEDIAN(D120:D126)</f>
        <v>11.317273361227327</v>
      </c>
      <c r="E127" s="44">
        <f t="shared" ref="E127:I127" si="14">MEDIAN(E120:E126)</f>
        <v>295.66312448377596</v>
      </c>
      <c r="F127" s="44">
        <f t="shared" si="14"/>
        <v>152.44742917229547</v>
      </c>
      <c r="G127" s="44">
        <f t="shared" si="14"/>
        <v>93.44357685978477</v>
      </c>
      <c r="H127" s="44">
        <f t="shared" si="14"/>
        <v>3.5396666666666667</v>
      </c>
      <c r="I127" s="44">
        <f t="shared" si="14"/>
        <v>22.040123747446252</v>
      </c>
      <c r="J127" s="152">
        <v>87617</v>
      </c>
      <c r="K127" s="11">
        <f>J127*E127</f>
        <v>25905115.977894999</v>
      </c>
      <c r="L127" s="11"/>
      <c r="M127" s="16"/>
    </row>
    <row r="128" spans="1:16" s="65" customFormat="1" ht="15.6">
      <c r="A128" s="239" t="s">
        <v>157</v>
      </c>
      <c r="B128" s="239"/>
      <c r="C128" s="239"/>
      <c r="D128" s="86"/>
      <c r="E128" s="105"/>
      <c r="F128" s="105"/>
      <c r="G128" s="105"/>
      <c r="H128" s="105"/>
      <c r="I128" s="105"/>
      <c r="J128" s="155"/>
      <c r="K128" s="64"/>
      <c r="L128" s="64"/>
      <c r="M128" s="130"/>
      <c r="N128" s="138"/>
      <c r="O128" s="138"/>
      <c r="P128" s="138"/>
    </row>
    <row r="129" spans="1:16" ht="22.8">
      <c r="A129" s="42">
        <v>79</v>
      </c>
      <c r="B129" s="42" t="s">
        <v>158</v>
      </c>
      <c r="C129" s="42" t="s">
        <v>159</v>
      </c>
      <c r="D129" s="88">
        <v>11.242865497076023</v>
      </c>
      <c r="E129" s="44">
        <v>498.92259766081861</v>
      </c>
      <c r="F129" s="44">
        <v>415.92987719298236</v>
      </c>
      <c r="G129" s="44">
        <v>81.002719298245609</v>
      </c>
      <c r="H129" s="44">
        <v>1.9900011695906414</v>
      </c>
      <c r="I129" s="44">
        <v>44.376818151082162</v>
      </c>
      <c r="J129" s="152"/>
      <c r="K129" s="11"/>
      <c r="L129" s="11"/>
      <c r="M129" s="16"/>
    </row>
    <row r="130" spans="1:16">
      <c r="A130" s="42"/>
      <c r="B130" s="42"/>
      <c r="C130" s="42"/>
      <c r="D130" s="88"/>
      <c r="E130" s="44"/>
      <c r="F130" s="44"/>
      <c r="G130" s="44"/>
      <c r="H130" s="44"/>
      <c r="I130" s="44"/>
      <c r="J130" s="152">
        <v>1971</v>
      </c>
      <c r="K130" s="11">
        <f>J130*E129</f>
        <v>983376.43998947344</v>
      </c>
      <c r="L130" s="11"/>
      <c r="M130" s="16"/>
    </row>
    <row r="131" spans="1:16" s="65" customFormat="1" ht="15.6">
      <c r="A131" s="239" t="s">
        <v>160</v>
      </c>
      <c r="B131" s="239"/>
      <c r="C131" s="239"/>
      <c r="D131" s="86"/>
      <c r="E131" s="105"/>
      <c r="F131" s="105"/>
      <c r="G131" s="105"/>
      <c r="H131" s="105"/>
      <c r="I131" s="105"/>
      <c r="J131" s="155"/>
      <c r="K131" s="64"/>
      <c r="L131" s="64"/>
      <c r="M131" s="130"/>
      <c r="N131" s="138"/>
      <c r="O131" s="138"/>
      <c r="P131" s="138"/>
    </row>
    <row r="132" spans="1:16" ht="34.200000000000003">
      <c r="A132" s="42">
        <v>80</v>
      </c>
      <c r="B132" s="42" t="s">
        <v>161</v>
      </c>
      <c r="C132" s="42" t="s">
        <v>162</v>
      </c>
      <c r="D132" s="88">
        <v>8.5087499999999991</v>
      </c>
      <c r="E132" s="44">
        <v>119.72531666666669</v>
      </c>
      <c r="F132" s="44"/>
      <c r="G132" s="44"/>
      <c r="H132" s="44"/>
      <c r="I132" s="44"/>
      <c r="J132" s="152"/>
      <c r="K132" s="11"/>
      <c r="L132" s="11"/>
      <c r="M132" s="16"/>
    </row>
    <row r="133" spans="1:16">
      <c r="A133" s="42"/>
      <c r="B133" s="42"/>
      <c r="C133" s="42"/>
      <c r="D133" s="88"/>
      <c r="E133" s="44"/>
      <c r="F133" s="44"/>
      <c r="G133" s="44"/>
      <c r="H133" s="44"/>
      <c r="I133" s="44"/>
      <c r="J133" s="152">
        <v>2828</v>
      </c>
      <c r="K133" s="11">
        <f>E132*J133</f>
        <v>338583.1955333334</v>
      </c>
      <c r="L133" s="11"/>
      <c r="M133" s="16"/>
    </row>
    <row r="134" spans="1:16" s="65" customFormat="1" ht="15.6">
      <c r="A134" s="239" t="s">
        <v>163</v>
      </c>
      <c r="B134" s="239"/>
      <c r="C134" s="239"/>
      <c r="D134" s="86"/>
      <c r="E134" s="105"/>
      <c r="F134" s="105"/>
      <c r="G134" s="105"/>
      <c r="H134" s="105"/>
      <c r="I134" s="105"/>
      <c r="J134" s="155"/>
      <c r="K134" s="64"/>
      <c r="L134" s="64"/>
      <c r="M134" s="130"/>
      <c r="N134" s="138"/>
      <c r="O134" s="138"/>
      <c r="P134" s="138"/>
    </row>
    <row r="135" spans="1:16" ht="22.8">
      <c r="A135" s="42">
        <v>81</v>
      </c>
      <c r="B135" s="42" t="s">
        <v>164</v>
      </c>
      <c r="C135" s="42" t="s">
        <v>165</v>
      </c>
      <c r="D135" s="88">
        <v>9.1999999999999993</v>
      </c>
      <c r="E135" s="44">
        <v>175.21967999999998</v>
      </c>
      <c r="F135" s="44">
        <v>98.541799999999995</v>
      </c>
      <c r="G135" s="44">
        <v>74.943000000000012</v>
      </c>
      <c r="H135" s="44">
        <v>1.7348799999999756</v>
      </c>
      <c r="I135" s="44">
        <v>19.045617391304347</v>
      </c>
      <c r="J135" s="152"/>
      <c r="K135" s="11"/>
      <c r="L135" s="11"/>
      <c r="M135" s="16"/>
    </row>
    <row r="136" spans="1:16">
      <c r="A136" s="42"/>
      <c r="B136" s="42"/>
      <c r="C136" s="42"/>
      <c r="D136" s="88"/>
      <c r="E136" s="44"/>
      <c r="F136" s="44"/>
      <c r="G136" s="44"/>
      <c r="H136" s="44"/>
      <c r="I136" s="44"/>
      <c r="J136" s="152">
        <v>524</v>
      </c>
      <c r="K136" s="11">
        <f>J136*E135</f>
        <v>91815.112319999986</v>
      </c>
      <c r="L136" s="11"/>
      <c r="M136" s="16"/>
    </row>
    <row r="137" spans="1:16" s="63" customFormat="1" ht="15.6">
      <c r="A137" s="181"/>
      <c r="B137" s="181" t="s">
        <v>196</v>
      </c>
      <c r="C137" s="181"/>
      <c r="D137" s="182"/>
      <c r="E137" s="183"/>
      <c r="F137" s="183"/>
      <c r="G137" s="183"/>
      <c r="H137" s="183"/>
      <c r="I137" s="183"/>
      <c r="J137" s="158">
        <f>J127+J130+J133+J136</f>
        <v>92940</v>
      </c>
      <c r="K137" s="61">
        <f>K127+K130+K133+K136</f>
        <v>27318890.725737806</v>
      </c>
      <c r="L137" s="61">
        <v>27380124</v>
      </c>
      <c r="M137" s="134">
        <f>K137-L137</f>
        <v>-61233.27426219359</v>
      </c>
      <c r="N137" s="139"/>
      <c r="O137" s="139"/>
      <c r="P137" s="139"/>
    </row>
    <row r="138" spans="1:16">
      <c r="A138" s="41" t="s">
        <v>18</v>
      </c>
      <c r="B138" s="41"/>
      <c r="C138" s="187"/>
      <c r="D138" s="89"/>
      <c r="E138" s="45"/>
      <c r="F138" s="45"/>
      <c r="G138" s="45"/>
      <c r="H138" s="45"/>
      <c r="I138" s="45"/>
      <c r="J138" s="152"/>
      <c r="K138" s="11"/>
      <c r="L138" s="11"/>
      <c r="M138" s="16"/>
    </row>
    <row r="139" spans="1:16" s="65" customFormat="1" ht="15.6">
      <c r="A139" s="239" t="s">
        <v>142</v>
      </c>
      <c r="B139" s="239"/>
      <c r="C139" s="239"/>
      <c r="D139" s="86"/>
      <c r="E139" s="105"/>
      <c r="F139" s="105"/>
      <c r="G139" s="105"/>
      <c r="H139" s="105"/>
      <c r="I139" s="105"/>
      <c r="J139" s="155"/>
      <c r="K139" s="64"/>
      <c r="L139" s="64"/>
      <c r="M139" s="130"/>
      <c r="N139" s="138"/>
      <c r="O139" s="138"/>
      <c r="P139" s="138"/>
    </row>
    <row r="140" spans="1:16" ht="34.200000000000003">
      <c r="A140" s="46">
        <v>48</v>
      </c>
      <c r="B140" s="46" t="s">
        <v>143</v>
      </c>
      <c r="C140" s="46" t="s">
        <v>144</v>
      </c>
      <c r="D140" s="89">
        <v>10.6021092362344</v>
      </c>
      <c r="E140" s="45">
        <v>260.33302526643001</v>
      </c>
      <c r="F140" s="45">
        <v>149.03681127886301</v>
      </c>
      <c r="G140" s="45">
        <v>109.775756660746</v>
      </c>
      <c r="H140" s="45">
        <v>2.7862087033747778</v>
      </c>
      <c r="I140" s="45">
        <v>24.554833332286407</v>
      </c>
      <c r="J140" s="152"/>
      <c r="K140" s="11"/>
      <c r="L140" s="11"/>
      <c r="M140" s="16"/>
    </row>
    <row r="141" spans="1:16" ht="22.8">
      <c r="A141" s="46">
        <v>49</v>
      </c>
      <c r="B141" s="46" t="s">
        <v>149</v>
      </c>
      <c r="C141" s="46" t="s">
        <v>150</v>
      </c>
      <c r="D141" s="89">
        <v>12.0544444444444</v>
      </c>
      <c r="E141" s="45">
        <v>208.096377777778</v>
      </c>
      <c r="F141" s="45">
        <v>108.171777777778</v>
      </c>
      <c r="G141" s="45">
        <v>97.121499999999997</v>
      </c>
      <c r="H141" s="45">
        <v>2.8026666666666662</v>
      </c>
      <c r="I141" s="45">
        <v>17.263041755000543</v>
      </c>
      <c r="J141" s="152"/>
      <c r="K141" s="11"/>
      <c r="L141" s="11"/>
      <c r="M141" s="16"/>
    </row>
    <row r="142" spans="1:16">
      <c r="A142" s="35" t="s">
        <v>0</v>
      </c>
      <c r="B142" s="35"/>
      <c r="C142" s="185"/>
      <c r="D142" s="90"/>
      <c r="E142" s="106"/>
      <c r="F142" s="106"/>
      <c r="G142" s="106"/>
      <c r="H142" s="106"/>
      <c r="I142" s="106"/>
      <c r="J142" s="152"/>
      <c r="K142" s="11"/>
      <c r="L142" s="11"/>
      <c r="M142" s="16"/>
    </row>
    <row r="143" spans="1:16" s="65" customFormat="1" ht="15.6">
      <c r="A143" s="239" t="s">
        <v>166</v>
      </c>
      <c r="B143" s="239"/>
      <c r="C143" s="239"/>
      <c r="D143" s="86"/>
      <c r="E143" s="105"/>
      <c r="F143" s="105"/>
      <c r="G143" s="105"/>
      <c r="H143" s="105"/>
      <c r="I143" s="105"/>
      <c r="J143" s="155"/>
      <c r="K143" s="64"/>
      <c r="L143" s="64"/>
      <c r="M143" s="130"/>
      <c r="N143" s="138"/>
      <c r="O143" s="138"/>
      <c r="P143" s="138"/>
    </row>
    <row r="144" spans="1:16" ht="68.400000000000006">
      <c r="A144" s="32">
        <v>88</v>
      </c>
      <c r="B144" s="32" t="s">
        <v>167</v>
      </c>
      <c r="C144" s="32" t="s">
        <v>168</v>
      </c>
      <c r="D144" s="91">
        <v>19.899999999999999</v>
      </c>
      <c r="E144" s="107">
        <v>342.66666666666669</v>
      </c>
      <c r="F144" s="107">
        <v>223.4</v>
      </c>
      <c r="G144" s="107">
        <v>53.65</v>
      </c>
      <c r="H144" s="107">
        <v>65.61666666666666</v>
      </c>
      <c r="I144" s="107">
        <v>17.219430485762146</v>
      </c>
      <c r="J144" s="152"/>
      <c r="K144" s="11"/>
      <c r="L144" s="11"/>
      <c r="M144" s="16"/>
    </row>
    <row r="145" spans="1:16" ht="22.8">
      <c r="A145" s="32">
        <v>89</v>
      </c>
      <c r="B145" s="32" t="s">
        <v>169</v>
      </c>
      <c r="C145" s="32" t="s">
        <v>170</v>
      </c>
      <c r="D145" s="91">
        <v>25.4</v>
      </c>
      <c r="E145" s="107">
        <v>322.8</v>
      </c>
      <c r="F145" s="107">
        <v>216.3</v>
      </c>
      <c r="G145" s="107">
        <v>41.9</v>
      </c>
      <c r="H145" s="107">
        <v>64.599999999999994</v>
      </c>
      <c r="I145" s="107">
        <v>12.708661417322835</v>
      </c>
      <c r="J145" s="152"/>
      <c r="K145" s="11"/>
      <c r="L145" s="11"/>
      <c r="M145" s="16"/>
    </row>
    <row r="146" spans="1:16" ht="45.6">
      <c r="A146" s="32">
        <v>90</v>
      </c>
      <c r="B146" s="32" t="s">
        <v>171</v>
      </c>
      <c r="C146" s="32" t="s">
        <v>172</v>
      </c>
      <c r="D146" s="91">
        <v>8</v>
      </c>
      <c r="E146" s="107">
        <v>199.6</v>
      </c>
      <c r="F146" s="107">
        <v>129.69999999999999</v>
      </c>
      <c r="G146" s="107">
        <v>29.9</v>
      </c>
      <c r="H146" s="107">
        <v>40</v>
      </c>
      <c r="I146" s="107">
        <v>24.95</v>
      </c>
      <c r="J146" s="152"/>
      <c r="K146" s="11"/>
      <c r="L146" s="11"/>
      <c r="M146" s="16"/>
    </row>
    <row r="147" spans="1:16" ht="57">
      <c r="A147" s="32">
        <v>91</v>
      </c>
      <c r="B147" s="32" t="s">
        <v>173</v>
      </c>
      <c r="C147" s="32" t="s">
        <v>174</v>
      </c>
      <c r="D147" s="91">
        <v>19</v>
      </c>
      <c r="E147" s="107">
        <v>179.65</v>
      </c>
      <c r="F147" s="107">
        <v>111.45</v>
      </c>
      <c r="G147" s="107">
        <v>34.85</v>
      </c>
      <c r="H147" s="107">
        <v>33.35</v>
      </c>
      <c r="I147" s="107">
        <v>9.4552631578947377</v>
      </c>
      <c r="J147" s="152"/>
      <c r="K147" s="11"/>
      <c r="L147" s="11"/>
      <c r="M147" s="16"/>
    </row>
    <row r="148" spans="1:16" ht="57">
      <c r="A148" s="32">
        <v>92</v>
      </c>
      <c r="B148" s="32" t="s">
        <v>175</v>
      </c>
      <c r="C148" s="32" t="s">
        <v>176</v>
      </c>
      <c r="D148" s="91">
        <v>23.5</v>
      </c>
      <c r="E148" s="107">
        <v>228.84</v>
      </c>
      <c r="F148" s="107">
        <v>144.04000000000002</v>
      </c>
      <c r="G148" s="107">
        <v>39.22</v>
      </c>
      <c r="H148" s="107">
        <v>45.580000000000005</v>
      </c>
      <c r="I148" s="107">
        <v>9.7378723404255325</v>
      </c>
      <c r="J148" s="152"/>
      <c r="K148" s="11"/>
      <c r="L148" s="11"/>
      <c r="M148" s="16"/>
    </row>
    <row r="149" spans="1:16" ht="22.8">
      <c r="A149" s="32">
        <v>93</v>
      </c>
      <c r="B149" s="32" t="s">
        <v>177</v>
      </c>
      <c r="C149" s="32" t="s">
        <v>178</v>
      </c>
      <c r="D149" s="91">
        <v>23.3</v>
      </c>
      <c r="E149" s="107">
        <v>265</v>
      </c>
      <c r="F149" s="107">
        <v>150</v>
      </c>
      <c r="G149" s="107">
        <v>60</v>
      </c>
      <c r="H149" s="107">
        <v>55</v>
      </c>
      <c r="I149" s="107">
        <v>11.373390557939913</v>
      </c>
      <c r="J149" s="152"/>
      <c r="K149" s="11"/>
      <c r="L149" s="11"/>
      <c r="M149" s="16"/>
    </row>
    <row r="150" spans="1:16">
      <c r="A150" s="32"/>
      <c r="B150" s="32"/>
      <c r="C150" s="32"/>
      <c r="D150" s="91"/>
      <c r="E150" s="107">
        <f t="shared" ref="E150:I150" si="15">MEDIAN(E144:E149)</f>
        <v>246.92000000000002</v>
      </c>
      <c r="F150" s="107">
        <f t="shared" si="15"/>
        <v>147.02000000000001</v>
      </c>
      <c r="G150" s="107">
        <f t="shared" si="15"/>
        <v>40.56</v>
      </c>
      <c r="H150" s="107">
        <f t="shared" si="15"/>
        <v>50.290000000000006</v>
      </c>
      <c r="I150" s="107">
        <f t="shared" si="15"/>
        <v>12.041025987631375</v>
      </c>
      <c r="J150" s="152">
        <v>25988</v>
      </c>
      <c r="K150" s="11">
        <f>J150*E150</f>
        <v>6416956.96</v>
      </c>
      <c r="L150" s="11"/>
      <c r="M150" s="16"/>
    </row>
    <row r="151" spans="1:16" s="65" customFormat="1" ht="15.6">
      <c r="A151" s="239" t="s">
        <v>179</v>
      </c>
      <c r="B151" s="239"/>
      <c r="C151" s="239"/>
      <c r="D151" s="86"/>
      <c r="E151" s="105"/>
      <c r="F151" s="105"/>
      <c r="G151" s="105"/>
      <c r="H151" s="105"/>
      <c r="I151" s="105"/>
      <c r="J151" s="155"/>
      <c r="K151" s="64"/>
      <c r="L151" s="64"/>
      <c r="M151" s="130"/>
      <c r="N151" s="138"/>
      <c r="O151" s="138"/>
      <c r="P151" s="138"/>
    </row>
    <row r="152" spans="1:16" ht="57">
      <c r="A152" s="32">
        <v>94</v>
      </c>
      <c r="B152" s="32" t="s">
        <v>180</v>
      </c>
      <c r="C152" s="32" t="s">
        <v>181</v>
      </c>
      <c r="D152" s="91">
        <v>18</v>
      </c>
      <c r="E152" s="107">
        <v>304.98</v>
      </c>
      <c r="F152" s="107">
        <v>197.7</v>
      </c>
      <c r="G152" s="107">
        <v>48.25</v>
      </c>
      <c r="H152" s="107">
        <v>59.030000000000008</v>
      </c>
      <c r="I152" s="107">
        <v>16.943333333333335</v>
      </c>
      <c r="J152" s="152"/>
      <c r="K152" s="11"/>
      <c r="L152" s="11"/>
      <c r="M152" s="16"/>
    </row>
    <row r="153" spans="1:16" ht="68.400000000000006">
      <c r="A153" s="32">
        <v>95</v>
      </c>
      <c r="B153" s="32" t="s">
        <v>182</v>
      </c>
      <c r="C153" s="32" t="s">
        <v>183</v>
      </c>
      <c r="D153" s="91">
        <v>18</v>
      </c>
      <c r="E153" s="107">
        <v>312</v>
      </c>
      <c r="F153" s="107">
        <v>198.6</v>
      </c>
      <c r="G153" s="107">
        <v>49</v>
      </c>
      <c r="H153" s="107">
        <v>64.400000000000006</v>
      </c>
      <c r="I153" s="107">
        <v>17.333333333333332</v>
      </c>
      <c r="J153" s="152"/>
      <c r="K153" s="11"/>
      <c r="L153" s="11"/>
      <c r="M153" s="16"/>
    </row>
    <row r="154" spans="1:16" ht="22.8">
      <c r="A154" s="32">
        <v>96</v>
      </c>
      <c r="B154" s="32" t="s">
        <v>184</v>
      </c>
      <c r="C154" s="32" t="s">
        <v>185</v>
      </c>
      <c r="D154" s="91">
        <v>25.4</v>
      </c>
      <c r="E154" s="107">
        <v>336</v>
      </c>
      <c r="F154" s="107">
        <v>211.6</v>
      </c>
      <c r="G154" s="107">
        <v>55.1</v>
      </c>
      <c r="H154" s="107">
        <v>69.3</v>
      </c>
      <c r="I154" s="107">
        <v>13.228346456692915</v>
      </c>
      <c r="J154" s="152"/>
      <c r="K154" s="11"/>
      <c r="L154" s="11"/>
      <c r="M154" s="16"/>
    </row>
    <row r="155" spans="1:16">
      <c r="A155" s="32"/>
      <c r="B155" s="32"/>
      <c r="C155" s="32"/>
      <c r="D155" s="91"/>
      <c r="E155" s="107">
        <f t="shared" ref="E155:I155" si="16">MEDIAN(E152:E154)</f>
        <v>312</v>
      </c>
      <c r="F155" s="107">
        <f t="shared" si="16"/>
        <v>198.6</v>
      </c>
      <c r="G155" s="107">
        <f t="shared" si="16"/>
        <v>49</v>
      </c>
      <c r="H155" s="107">
        <f t="shared" si="16"/>
        <v>64.400000000000006</v>
      </c>
      <c r="I155" s="107">
        <f t="shared" si="16"/>
        <v>16.943333333333335</v>
      </c>
      <c r="J155" s="152">
        <v>41686</v>
      </c>
      <c r="K155" s="11">
        <f>J155*E155</f>
        <v>13006032</v>
      </c>
      <c r="L155" s="11"/>
      <c r="M155" s="16"/>
    </row>
    <row r="156" spans="1:16" s="65" customFormat="1" ht="15.6">
      <c r="A156" s="239" t="s">
        <v>186</v>
      </c>
      <c r="B156" s="239"/>
      <c r="C156" s="239"/>
      <c r="D156" s="86"/>
      <c r="E156" s="105"/>
      <c r="F156" s="105"/>
      <c r="G156" s="105"/>
      <c r="H156" s="105"/>
      <c r="I156" s="105"/>
      <c r="J156" s="155"/>
      <c r="K156" s="64"/>
      <c r="L156" s="64"/>
      <c r="M156" s="130"/>
      <c r="N156" s="138"/>
      <c r="O156" s="138"/>
      <c r="P156" s="138"/>
    </row>
    <row r="157" spans="1:16" ht="57">
      <c r="A157" s="32">
        <v>97</v>
      </c>
      <c r="B157" s="32" t="s">
        <v>187</v>
      </c>
      <c r="C157" s="32" t="s">
        <v>188</v>
      </c>
      <c r="D157" s="91">
        <v>28.4</v>
      </c>
      <c r="E157" s="107">
        <v>525</v>
      </c>
      <c r="F157" s="107">
        <v>350.25</v>
      </c>
      <c r="G157" s="107">
        <v>82.199999999999989</v>
      </c>
      <c r="H157" s="107">
        <v>92.55</v>
      </c>
      <c r="I157" s="107">
        <v>18.485915492957748</v>
      </c>
      <c r="J157" s="152"/>
      <c r="K157" s="11"/>
      <c r="L157" s="11"/>
      <c r="M157" s="16"/>
    </row>
    <row r="158" spans="1:16">
      <c r="A158" s="32"/>
      <c r="B158" s="32"/>
      <c r="C158" s="32"/>
      <c r="D158" s="91"/>
      <c r="E158" s="107"/>
      <c r="F158" s="107"/>
      <c r="G158" s="107"/>
      <c r="H158" s="107"/>
      <c r="I158" s="107"/>
      <c r="J158" s="152">
        <v>1133</v>
      </c>
      <c r="K158" s="11">
        <f>J158*E157</f>
        <v>594825</v>
      </c>
      <c r="L158" s="11"/>
      <c r="M158" s="16"/>
    </row>
    <row r="159" spans="1:16" s="65" customFormat="1" ht="15.6">
      <c r="A159" s="239" t="s">
        <v>189</v>
      </c>
      <c r="B159" s="239"/>
      <c r="C159" s="239"/>
      <c r="D159" s="86"/>
      <c r="E159" s="105"/>
      <c r="F159" s="105"/>
      <c r="G159" s="105"/>
      <c r="H159" s="105"/>
      <c r="I159" s="105"/>
      <c r="J159" s="155"/>
      <c r="K159" s="64"/>
      <c r="L159" s="64"/>
      <c r="M159" s="130"/>
      <c r="N159" s="138"/>
      <c r="O159" s="138"/>
      <c r="P159" s="138"/>
    </row>
    <row r="160" spans="1:16" ht="57">
      <c r="A160" s="32">
        <v>98</v>
      </c>
      <c r="B160" s="32" t="s">
        <v>190</v>
      </c>
      <c r="C160" s="32" t="s">
        <v>191</v>
      </c>
      <c r="D160" s="91">
        <v>28.4</v>
      </c>
      <c r="E160" s="107">
        <v>320</v>
      </c>
      <c r="F160" s="107"/>
      <c r="G160" s="107"/>
      <c r="H160" s="107">
        <v>0</v>
      </c>
      <c r="I160" s="107">
        <v>0</v>
      </c>
      <c r="J160" s="152"/>
      <c r="K160" s="11"/>
      <c r="L160" s="11"/>
      <c r="M160" s="16"/>
    </row>
    <row r="161" spans="1:16">
      <c r="A161" s="32"/>
      <c r="B161" s="32"/>
      <c r="C161" s="32"/>
      <c r="D161" s="91"/>
      <c r="E161" s="107"/>
      <c r="F161" s="107"/>
      <c r="G161" s="107"/>
      <c r="H161" s="107"/>
      <c r="I161" s="107"/>
      <c r="J161" s="152">
        <v>177</v>
      </c>
      <c r="K161" s="11">
        <f>J161*E160</f>
        <v>56640</v>
      </c>
      <c r="L161" s="11"/>
      <c r="M161" s="16"/>
    </row>
    <row r="162" spans="1:16" s="65" customFormat="1" ht="15.6">
      <c r="A162" s="239" t="s">
        <v>192</v>
      </c>
      <c r="B162" s="239"/>
      <c r="C162" s="239"/>
      <c r="D162" s="86"/>
      <c r="E162" s="105"/>
      <c r="F162" s="105"/>
      <c r="G162" s="105"/>
      <c r="H162" s="105"/>
      <c r="I162" s="105"/>
      <c r="J162" s="155"/>
      <c r="K162" s="64"/>
      <c r="L162" s="64"/>
      <c r="M162" s="130"/>
      <c r="N162" s="138"/>
      <c r="O162" s="138"/>
      <c r="P162" s="138"/>
    </row>
    <row r="163" spans="1:16">
      <c r="A163" s="32">
        <v>99</v>
      </c>
      <c r="B163" s="32" t="s">
        <v>193</v>
      </c>
      <c r="C163" s="32" t="s">
        <v>194</v>
      </c>
      <c r="D163" s="91">
        <v>25.800000000000004</v>
      </c>
      <c r="E163" s="107">
        <v>341.76</v>
      </c>
      <c r="F163" s="107">
        <v>222.51</v>
      </c>
      <c r="G163" s="107">
        <v>54.489999999999995</v>
      </c>
      <c r="H163" s="107">
        <v>64.760000000000005</v>
      </c>
      <c r="I163" s="107">
        <v>13.246511627906974</v>
      </c>
      <c r="J163" s="152"/>
      <c r="K163" s="11"/>
      <c r="L163" s="11"/>
      <c r="M163" s="16"/>
    </row>
    <row r="164" spans="1:16">
      <c r="A164" s="32"/>
      <c r="B164" s="32"/>
      <c r="C164" s="32"/>
      <c r="D164" s="91"/>
      <c r="E164" s="107"/>
      <c r="F164" s="107"/>
      <c r="G164" s="107"/>
      <c r="H164" s="107"/>
      <c r="I164" s="107"/>
      <c r="J164" s="152">
        <v>2446</v>
      </c>
      <c r="K164" s="11">
        <f>E163*J164</f>
        <v>835944.95999999996</v>
      </c>
      <c r="L164" s="11"/>
      <c r="M164" s="16"/>
    </row>
    <row r="165" spans="1:16" s="17" customFormat="1">
      <c r="A165" s="171"/>
      <c r="B165" s="171" t="s">
        <v>196</v>
      </c>
      <c r="C165" s="171"/>
      <c r="D165" s="177"/>
      <c r="E165" s="178"/>
      <c r="F165" s="178"/>
      <c r="G165" s="178"/>
      <c r="H165" s="178"/>
      <c r="I165" s="178"/>
      <c r="J165" s="12">
        <f>J150+J155+J158+J161+J164</f>
        <v>71430</v>
      </c>
      <c r="K165" s="13">
        <f>K150+K155+K158+K161+K164</f>
        <v>20910398.920000002</v>
      </c>
      <c r="L165" s="13">
        <v>14300286</v>
      </c>
      <c r="M165" s="129">
        <f>K165-L165</f>
        <v>6610112.9200000018</v>
      </c>
      <c r="N165" s="172"/>
      <c r="O165" s="172"/>
      <c r="P165" s="172"/>
    </row>
    <row r="166" spans="1:16" s="65" customFormat="1" ht="15.6">
      <c r="A166" s="239" t="s">
        <v>220</v>
      </c>
      <c r="B166" s="239"/>
      <c r="C166" s="239"/>
      <c r="D166" s="86"/>
      <c r="E166" s="105"/>
      <c r="F166" s="105"/>
      <c r="G166" s="105"/>
      <c r="H166" s="105"/>
      <c r="I166" s="105"/>
      <c r="J166" s="155"/>
      <c r="K166" s="64"/>
      <c r="L166" s="64"/>
      <c r="M166" s="130"/>
      <c r="N166" s="138"/>
      <c r="O166" s="138"/>
      <c r="P166" s="138"/>
    </row>
    <row r="167" spans="1:16" ht="79.8">
      <c r="A167" s="19"/>
      <c r="B167" s="32" t="s">
        <v>200</v>
      </c>
      <c r="C167" s="32" t="s">
        <v>201</v>
      </c>
      <c r="D167" s="92"/>
      <c r="E167" s="50">
        <v>212.42239999999998</v>
      </c>
      <c r="F167" s="50">
        <v>127.56814809599999</v>
      </c>
      <c r="G167" s="50">
        <v>63.612011903999999</v>
      </c>
      <c r="H167" s="50">
        <v>14.754859904000002</v>
      </c>
      <c r="I167" s="50"/>
      <c r="J167" s="156"/>
      <c r="K167" s="108"/>
      <c r="L167" s="108"/>
      <c r="M167" s="131"/>
    </row>
    <row r="168" spans="1:16" ht="57">
      <c r="A168" s="19"/>
      <c r="B168" s="32" t="s">
        <v>202</v>
      </c>
      <c r="C168" s="32" t="s">
        <v>203</v>
      </c>
      <c r="D168" s="92"/>
      <c r="E168" s="50">
        <v>166.5102</v>
      </c>
      <c r="F168" s="50">
        <v>99.99603550800002</v>
      </c>
      <c r="G168" s="50">
        <v>49.863144492000004</v>
      </c>
      <c r="H168" s="50">
        <v>11.565798492000003</v>
      </c>
      <c r="I168" s="50"/>
      <c r="J168" s="156"/>
      <c r="K168" s="108"/>
      <c r="L168" s="108"/>
      <c r="M168" s="131"/>
    </row>
    <row r="169" spans="1:16" ht="45.6">
      <c r="A169" s="19"/>
      <c r="B169" s="32" t="s">
        <v>204</v>
      </c>
      <c r="C169" s="32" t="s">
        <v>205</v>
      </c>
      <c r="D169" s="92"/>
      <c r="E169" s="50">
        <v>133.7612</v>
      </c>
      <c r="F169" s="50">
        <v>80.328951048000022</v>
      </c>
      <c r="G169" s="50">
        <v>40.056128952000009</v>
      </c>
      <c r="H169" s="50">
        <v>9.2910529520000011</v>
      </c>
      <c r="I169" s="50"/>
      <c r="J169" s="156"/>
      <c r="K169" s="108"/>
      <c r="L169" s="108"/>
      <c r="M169" s="131"/>
    </row>
    <row r="170" spans="1:16" ht="68.400000000000006">
      <c r="A170" s="19"/>
      <c r="B170" s="32" t="s">
        <v>206</v>
      </c>
      <c r="C170" s="32" t="s">
        <v>207</v>
      </c>
      <c r="D170" s="92"/>
      <c r="E170" s="50">
        <v>178.30025000000001</v>
      </c>
      <c r="F170" s="50">
        <v>107.076432135</v>
      </c>
      <c r="G170" s="50">
        <v>53.393792865000002</v>
      </c>
      <c r="H170" s="50">
        <v>12.384735365000001</v>
      </c>
      <c r="I170" s="50"/>
      <c r="J170" s="156"/>
      <c r="K170" s="108"/>
      <c r="L170" s="108"/>
      <c r="M170" s="131"/>
    </row>
    <row r="171" spans="1:16" ht="91.2">
      <c r="A171" s="19"/>
      <c r="B171" s="32" t="s">
        <v>216</v>
      </c>
      <c r="C171" s="32" t="s">
        <v>217</v>
      </c>
      <c r="D171" s="92"/>
      <c r="E171" s="50">
        <v>207.875</v>
      </c>
      <c r="F171" s="50">
        <v>124.83725250000001</v>
      </c>
      <c r="G171" s="50">
        <v>62.2502475</v>
      </c>
      <c r="H171" s="50">
        <v>14.438997499999999</v>
      </c>
      <c r="I171" s="50"/>
      <c r="J171" s="156"/>
      <c r="K171" s="108"/>
      <c r="L171" s="108"/>
      <c r="M171" s="131"/>
    </row>
    <row r="172" spans="1:16" ht="45.6">
      <c r="A172" s="19"/>
      <c r="B172" s="32" t="s">
        <v>208</v>
      </c>
      <c r="C172" s="32" t="s">
        <v>209</v>
      </c>
      <c r="D172" s="92"/>
      <c r="E172" s="50">
        <v>209.93799999999999</v>
      </c>
      <c r="F172" s="50">
        <v>126.07616652000002</v>
      </c>
      <c r="G172" s="50">
        <v>62.868033480000008</v>
      </c>
      <c r="H172" s="50">
        <v>14.582293480000001</v>
      </c>
      <c r="I172" s="50"/>
      <c r="J172" s="156"/>
      <c r="K172" s="108"/>
      <c r="L172" s="108"/>
      <c r="M172" s="131"/>
    </row>
    <row r="173" spans="1:16" ht="57">
      <c r="A173" s="19"/>
      <c r="B173" s="32" t="s">
        <v>210</v>
      </c>
      <c r="C173" s="32" t="s">
        <v>211</v>
      </c>
      <c r="D173" s="92"/>
      <c r="E173" s="50">
        <v>134.59942000000001</v>
      </c>
      <c r="F173" s="50">
        <v>80.832335686799993</v>
      </c>
      <c r="G173" s="50">
        <v>40.307142313200004</v>
      </c>
      <c r="H173" s="50">
        <v>9.3492757132000008</v>
      </c>
      <c r="I173" s="50"/>
      <c r="J173" s="156"/>
      <c r="K173" s="108"/>
      <c r="L173" s="108"/>
      <c r="M173" s="131"/>
    </row>
    <row r="174" spans="1:16">
      <c r="A174" s="19"/>
      <c r="B174" s="32"/>
      <c r="C174" s="32"/>
      <c r="D174" s="92"/>
      <c r="E174" s="51">
        <v>178.30025000000001</v>
      </c>
      <c r="F174" s="51">
        <v>107.076432135</v>
      </c>
      <c r="G174" s="51">
        <v>53.393792865000002</v>
      </c>
      <c r="H174" s="51">
        <v>12.384735365000001</v>
      </c>
      <c r="I174" s="50"/>
      <c r="J174" s="156">
        <v>6371</v>
      </c>
      <c r="K174" s="108">
        <f>J174*E174</f>
        <v>1135950.8927500001</v>
      </c>
      <c r="L174" s="108"/>
      <c r="M174" s="131"/>
    </row>
    <row r="175" spans="1:16" s="65" customFormat="1" ht="15.6">
      <c r="A175" s="239" t="s">
        <v>218</v>
      </c>
      <c r="B175" s="239"/>
      <c r="C175" s="239"/>
      <c r="D175" s="86"/>
      <c r="E175" s="105"/>
      <c r="F175" s="105"/>
      <c r="G175" s="105"/>
      <c r="H175" s="105"/>
      <c r="I175" s="105"/>
      <c r="J175" s="155"/>
      <c r="K175" s="64"/>
      <c r="L175" s="64"/>
      <c r="M175" s="130"/>
      <c r="N175" s="138"/>
      <c r="O175" s="138"/>
      <c r="P175" s="138"/>
    </row>
    <row r="176" spans="1:16" ht="34.200000000000003">
      <c r="A176" s="19"/>
      <c r="B176" s="32" t="s">
        <v>212</v>
      </c>
      <c r="C176" s="32" t="s">
        <v>213</v>
      </c>
      <c r="D176" s="92"/>
      <c r="E176" s="50">
        <v>149.31299999999999</v>
      </c>
      <c r="F176" s="50">
        <v>89.668429020000005</v>
      </c>
      <c r="G176" s="50">
        <v>44.713270980000004</v>
      </c>
      <c r="H176" s="50">
        <v>10.37128098</v>
      </c>
      <c r="I176" s="50"/>
      <c r="J176" s="156"/>
      <c r="K176" s="108"/>
      <c r="L176" s="108"/>
      <c r="M176" s="131"/>
    </row>
    <row r="177" spans="1:16" s="65" customFormat="1" ht="15.6">
      <c r="A177" s="239" t="s">
        <v>219</v>
      </c>
      <c r="B177" s="239"/>
      <c r="C177" s="239"/>
      <c r="D177" s="86"/>
      <c r="E177" s="105"/>
      <c r="F177" s="105"/>
      <c r="G177" s="105"/>
      <c r="H177" s="105"/>
      <c r="I177" s="105"/>
      <c r="J177" s="155">
        <f>2677</f>
        <v>2677</v>
      </c>
      <c r="K177" s="64">
        <f>J177*E176</f>
        <v>399710.90099999995</v>
      </c>
      <c r="L177" s="64"/>
      <c r="M177" s="130"/>
      <c r="N177" s="138"/>
      <c r="O177" s="138"/>
      <c r="P177" s="138"/>
    </row>
    <row r="178" spans="1:16" ht="34.200000000000003">
      <c r="A178" s="19"/>
      <c r="B178" s="53" t="s">
        <v>214</v>
      </c>
      <c r="C178" s="53" t="s">
        <v>215</v>
      </c>
      <c r="D178" s="93"/>
      <c r="E178" s="50">
        <v>165.113490629371</v>
      </c>
      <c r="F178" s="50"/>
      <c r="G178" s="50"/>
      <c r="H178" s="50"/>
      <c r="I178" s="50"/>
      <c r="J178" s="156"/>
      <c r="K178" s="108"/>
      <c r="L178" s="108"/>
      <c r="M178" s="131"/>
    </row>
    <row r="179" spans="1:16">
      <c r="A179" s="19"/>
      <c r="B179" s="52"/>
      <c r="C179" s="52"/>
      <c r="D179" s="93"/>
      <c r="E179" s="50"/>
      <c r="F179" s="50"/>
      <c r="G179" s="50"/>
      <c r="H179" s="50"/>
      <c r="I179" s="50"/>
      <c r="J179" s="156">
        <v>108</v>
      </c>
      <c r="K179" s="108">
        <f>E178*J179</f>
        <v>17832.256987972069</v>
      </c>
      <c r="L179" s="108"/>
      <c r="M179" s="131"/>
    </row>
    <row r="180" spans="1:16" s="38" customFormat="1" ht="15.6">
      <c r="A180" s="37"/>
      <c r="B180" s="36" t="s">
        <v>196</v>
      </c>
      <c r="C180" s="55"/>
      <c r="D180" s="94"/>
      <c r="E180" s="56"/>
      <c r="F180" s="56"/>
      <c r="G180" s="56"/>
      <c r="H180" s="56"/>
      <c r="I180" s="56"/>
      <c r="J180" s="157">
        <f>J174+J177+J179</f>
        <v>9156</v>
      </c>
      <c r="K180" s="109">
        <f>K174+K177+K179</f>
        <v>1553494.0507379724</v>
      </c>
      <c r="L180" s="109">
        <v>1918182</v>
      </c>
      <c r="M180" s="132">
        <f>K180-L180</f>
        <v>-364687.94926202763</v>
      </c>
      <c r="N180" s="48"/>
      <c r="O180" s="48"/>
      <c r="P180" s="48"/>
    </row>
    <row r="181" spans="1:16" s="65" customFormat="1" ht="15.6">
      <c r="A181" s="239" t="s">
        <v>221</v>
      </c>
      <c r="B181" s="239"/>
      <c r="C181" s="239"/>
      <c r="D181" s="86"/>
      <c r="E181" s="105"/>
      <c r="F181" s="105"/>
      <c r="G181" s="105"/>
      <c r="H181" s="105"/>
      <c r="I181" s="105"/>
      <c r="J181" s="155"/>
      <c r="K181" s="64"/>
      <c r="L181" s="64"/>
      <c r="M181" s="130"/>
      <c r="N181" s="138"/>
      <c r="O181" s="138"/>
      <c r="P181" s="138"/>
    </row>
    <row r="182" spans="1:16" ht="91.2">
      <c r="A182" s="18">
        <v>119</v>
      </c>
      <c r="B182" s="19" t="s">
        <v>222</v>
      </c>
      <c r="C182" s="30" t="s">
        <v>223</v>
      </c>
      <c r="D182" s="73">
        <v>21</v>
      </c>
      <c r="E182" s="28">
        <v>137</v>
      </c>
      <c r="F182" s="28">
        <v>41.1</v>
      </c>
      <c r="G182" s="19">
        <v>41.1</v>
      </c>
      <c r="H182" s="19">
        <v>54.800000000000004</v>
      </c>
      <c r="I182" s="19">
        <v>6.5238095238095237</v>
      </c>
      <c r="J182" s="18"/>
      <c r="K182" s="19"/>
      <c r="L182" s="19"/>
      <c r="M182" s="133"/>
    </row>
    <row r="183" spans="1:16" ht="22.8">
      <c r="A183" s="18">
        <v>120</v>
      </c>
      <c r="B183" s="19" t="s">
        <v>224</v>
      </c>
      <c r="C183" s="30" t="s">
        <v>225</v>
      </c>
      <c r="D183" s="73">
        <v>12.6</v>
      </c>
      <c r="E183" s="28">
        <v>138.5</v>
      </c>
      <c r="F183" s="28">
        <v>41.55</v>
      </c>
      <c r="G183" s="19">
        <v>48.474999999999994</v>
      </c>
      <c r="H183" s="19">
        <v>48.475000000000009</v>
      </c>
      <c r="I183" s="19">
        <v>10.992063492063492</v>
      </c>
      <c r="J183" s="18"/>
      <c r="K183" s="19"/>
      <c r="L183" s="19"/>
      <c r="M183" s="133"/>
    </row>
    <row r="184" spans="1:16" s="38" customFormat="1" ht="17.25" customHeight="1">
      <c r="A184" s="68"/>
      <c r="B184" s="36" t="s">
        <v>196</v>
      </c>
      <c r="C184" s="56"/>
      <c r="D184" s="81"/>
      <c r="E184" s="69">
        <f>AVERAGE(E182:E183)</f>
        <v>137.75</v>
      </c>
      <c r="F184" s="69">
        <f t="shared" ref="F184:H184" si="17">AVERAGE(F182:F183)</f>
        <v>41.325000000000003</v>
      </c>
      <c r="G184" s="69">
        <f t="shared" si="17"/>
        <v>44.787499999999994</v>
      </c>
      <c r="H184" s="69">
        <f t="shared" si="17"/>
        <v>51.637500000000003</v>
      </c>
      <c r="I184" s="37"/>
      <c r="J184" s="158">
        <v>3833</v>
      </c>
      <c r="K184" s="61">
        <f>J184*E184</f>
        <v>527995.75</v>
      </c>
      <c r="L184" s="61">
        <v>390582.7</v>
      </c>
      <c r="M184" s="134">
        <f>K184-L184</f>
        <v>137413.04999999999</v>
      </c>
      <c r="N184" s="48"/>
      <c r="O184" s="48"/>
      <c r="P184" s="48"/>
    </row>
    <row r="185" spans="1:16" s="65" customFormat="1" ht="15.6">
      <c r="A185" s="239" t="s">
        <v>226</v>
      </c>
      <c r="B185" s="239"/>
      <c r="C185" s="239"/>
      <c r="D185" s="86"/>
      <c r="E185" s="105"/>
      <c r="F185" s="105"/>
      <c r="G185" s="105"/>
      <c r="H185" s="105"/>
      <c r="I185" s="105"/>
      <c r="J185" s="155"/>
      <c r="K185" s="64"/>
      <c r="L185" s="64"/>
      <c r="M185" s="130"/>
      <c r="N185" s="138"/>
      <c r="O185" s="138"/>
      <c r="P185" s="138"/>
    </row>
    <row r="186" spans="1:16" ht="14.4">
      <c r="A186" s="3">
        <v>100</v>
      </c>
      <c r="B186" s="3" t="s">
        <v>227</v>
      </c>
      <c r="C186" s="3" t="s">
        <v>228</v>
      </c>
      <c r="D186" s="95">
        <v>1.54</v>
      </c>
      <c r="E186" s="110">
        <v>1132.9680000000001</v>
      </c>
      <c r="F186" s="111">
        <v>714.28899999999999</v>
      </c>
      <c r="G186" s="112">
        <v>339.8904</v>
      </c>
      <c r="H186" s="1">
        <f>E186-F186-G186</f>
        <v>78.788600000000088</v>
      </c>
      <c r="I186" s="20">
        <f>E186/D186</f>
        <v>735.69350649350656</v>
      </c>
      <c r="J186" s="152"/>
      <c r="K186" s="11"/>
      <c r="L186" s="8"/>
      <c r="M186" s="127"/>
    </row>
    <row r="187" spans="1:16" ht="14.4">
      <c r="A187" s="3">
        <v>101</v>
      </c>
      <c r="B187" s="3" t="s">
        <v>229</v>
      </c>
      <c r="C187" s="3" t="s">
        <v>230</v>
      </c>
      <c r="D187" s="95">
        <v>3.48</v>
      </c>
      <c r="E187" s="110">
        <v>1327.7284999999999</v>
      </c>
      <c r="F187" s="111">
        <v>659.57439999999997</v>
      </c>
      <c r="G187" s="112">
        <v>398.3186</v>
      </c>
      <c r="H187" s="1">
        <f t="shared" ref="H187:H193" si="18">E187-F187-G187</f>
        <v>269.83549999999997</v>
      </c>
      <c r="I187" s="20">
        <f t="shared" ref="I187:I193" si="19">E187/D187</f>
        <v>381.53117816091952</v>
      </c>
      <c r="J187" s="152"/>
      <c r="K187" s="11"/>
      <c r="L187" s="8"/>
      <c r="M187" s="127"/>
    </row>
    <row r="188" spans="1:16" ht="14.4">
      <c r="A188" s="3">
        <v>102</v>
      </c>
      <c r="B188" s="3" t="s">
        <v>231</v>
      </c>
      <c r="C188" s="3" t="s">
        <v>232</v>
      </c>
      <c r="D188" s="95">
        <v>2.9400000000000004</v>
      </c>
      <c r="E188" s="110">
        <v>1616.4828</v>
      </c>
      <c r="F188" s="111">
        <v>921.79539999999997</v>
      </c>
      <c r="G188" s="112">
        <v>484.94484999999997</v>
      </c>
      <c r="H188" s="1">
        <v>209.74254999999997</v>
      </c>
      <c r="I188" s="20">
        <f t="shared" si="19"/>
        <v>549.82408163265302</v>
      </c>
      <c r="J188" s="152"/>
      <c r="K188" s="11"/>
      <c r="L188" s="8"/>
      <c r="M188" s="127"/>
    </row>
    <row r="189" spans="1:16" ht="14.4">
      <c r="A189" s="3">
        <v>103</v>
      </c>
      <c r="B189" s="3" t="s">
        <v>233</v>
      </c>
      <c r="C189" s="3" t="s">
        <v>234</v>
      </c>
      <c r="D189" s="95">
        <v>1</v>
      </c>
      <c r="E189" s="110">
        <v>1144.3217999999999</v>
      </c>
      <c r="F189" s="111">
        <v>704.86989999999992</v>
      </c>
      <c r="G189" s="112">
        <v>343.29649999999998</v>
      </c>
      <c r="H189" s="1">
        <f t="shared" si="18"/>
        <v>96.155400000000043</v>
      </c>
      <c r="I189" s="20">
        <f t="shared" si="19"/>
        <v>1144.3217999999999</v>
      </c>
      <c r="J189" s="152"/>
      <c r="K189" s="11"/>
      <c r="L189" s="8"/>
      <c r="M189" s="127"/>
    </row>
    <row r="190" spans="1:16" ht="14.4">
      <c r="A190" s="3">
        <v>104</v>
      </c>
      <c r="B190" s="3" t="s">
        <v>235</v>
      </c>
      <c r="C190" s="3" t="s">
        <v>236</v>
      </c>
      <c r="D190" s="95">
        <v>2.69</v>
      </c>
      <c r="E190" s="110">
        <v>1330.5926999999999</v>
      </c>
      <c r="F190" s="111">
        <v>744.01659999999993</v>
      </c>
      <c r="G190" s="112">
        <v>399.17779999999999</v>
      </c>
      <c r="H190" s="1">
        <f t="shared" si="18"/>
        <v>187.39830000000001</v>
      </c>
      <c r="I190" s="20">
        <f t="shared" si="19"/>
        <v>494.64412639405202</v>
      </c>
      <c r="J190" s="152"/>
      <c r="K190" s="11"/>
      <c r="L190" s="8"/>
      <c r="M190" s="127"/>
    </row>
    <row r="191" spans="1:16" ht="14.4">
      <c r="A191" s="3">
        <v>105</v>
      </c>
      <c r="B191" s="3" t="s">
        <v>237</v>
      </c>
      <c r="C191" s="3" t="s">
        <v>238</v>
      </c>
      <c r="D191" s="96"/>
      <c r="E191" s="1"/>
      <c r="F191" s="1"/>
      <c r="G191" s="1"/>
      <c r="H191" s="1"/>
      <c r="I191" s="20"/>
      <c r="J191" s="152"/>
      <c r="K191" s="11"/>
      <c r="L191" s="8"/>
      <c r="M191" s="127"/>
    </row>
    <row r="192" spans="1:16" ht="14.4">
      <c r="A192" s="3">
        <v>106</v>
      </c>
      <c r="B192" s="3" t="s">
        <v>239</v>
      </c>
      <c r="C192" s="3" t="s">
        <v>240</v>
      </c>
      <c r="D192" s="96"/>
      <c r="E192" s="1"/>
      <c r="F192" s="1"/>
      <c r="G192" s="1"/>
      <c r="H192" s="1"/>
      <c r="I192" s="20"/>
      <c r="J192" s="152"/>
      <c r="K192" s="11"/>
      <c r="L192" s="8"/>
      <c r="M192" s="127"/>
    </row>
    <row r="193" spans="1:16" ht="14.4">
      <c r="A193" s="3">
        <v>107</v>
      </c>
      <c r="B193" s="3" t="s">
        <v>241</v>
      </c>
      <c r="C193" s="3" t="s">
        <v>242</v>
      </c>
      <c r="D193" s="95">
        <v>5.18</v>
      </c>
      <c r="E193" s="110">
        <v>2007.7491</v>
      </c>
      <c r="F193" s="111">
        <v>1057.8402000000001</v>
      </c>
      <c r="G193" s="112">
        <v>602.32470000000001</v>
      </c>
      <c r="H193" s="1">
        <f t="shared" si="18"/>
        <v>347.5841999999999</v>
      </c>
      <c r="I193" s="20">
        <f t="shared" si="19"/>
        <v>387.59635135135136</v>
      </c>
      <c r="J193" s="152"/>
      <c r="K193" s="11"/>
      <c r="L193" s="8"/>
      <c r="M193" s="127"/>
    </row>
    <row r="194" spans="1:16" s="63" customFormat="1" ht="15.6">
      <c r="A194" s="115"/>
      <c r="B194" s="115" t="s">
        <v>196</v>
      </c>
      <c r="C194" s="115"/>
      <c r="D194" s="97"/>
      <c r="E194" s="113">
        <f>MEDIAN(E186:E193)</f>
        <v>1329.1605999999999</v>
      </c>
      <c r="F194" s="113">
        <f t="shared" ref="F194:H194" si="20">MEDIAN(F186:F193)</f>
        <v>729.15279999999996</v>
      </c>
      <c r="G194" s="113">
        <f t="shared" si="20"/>
        <v>398.7482</v>
      </c>
      <c r="H194" s="113">
        <f t="shared" si="20"/>
        <v>198.570425</v>
      </c>
      <c r="I194" s="116"/>
      <c r="J194" s="158">
        <v>1920</v>
      </c>
      <c r="K194" s="61">
        <f>J194*E194</f>
        <v>2551988.352</v>
      </c>
      <c r="L194" s="61">
        <v>2086272</v>
      </c>
      <c r="M194" s="134">
        <f>K194-L194</f>
        <v>465716.35199999996</v>
      </c>
      <c r="N194" s="139"/>
      <c r="O194" s="139"/>
      <c r="P194" s="139"/>
    </row>
    <row r="195" spans="1:16" s="71" customFormat="1" ht="14.4">
      <c r="A195" s="117">
        <v>108</v>
      </c>
      <c r="B195" s="117" t="s">
        <v>243</v>
      </c>
      <c r="C195" s="117" t="s">
        <v>244</v>
      </c>
      <c r="D195" s="98">
        <v>180</v>
      </c>
      <c r="E195" s="114">
        <v>6177603.5999999996</v>
      </c>
      <c r="F195" s="114">
        <v>4157650.8</v>
      </c>
      <c r="G195" s="114">
        <v>1087810.2</v>
      </c>
      <c r="H195" s="114">
        <v>932142.6</v>
      </c>
      <c r="I195" s="118"/>
      <c r="J195" s="159"/>
      <c r="K195" s="119"/>
      <c r="L195" s="120"/>
      <c r="M195" s="135"/>
      <c r="N195" s="140"/>
      <c r="O195" s="140"/>
      <c r="P195" s="140"/>
    </row>
    <row r="196" spans="1:16" s="65" customFormat="1" ht="15.6">
      <c r="A196" s="239" t="s">
        <v>245</v>
      </c>
      <c r="B196" s="239"/>
      <c r="C196" s="239"/>
      <c r="D196" s="86"/>
      <c r="E196" s="105"/>
      <c r="F196" s="105"/>
      <c r="G196" s="105"/>
      <c r="H196" s="105"/>
      <c r="I196" s="105"/>
      <c r="J196" s="155"/>
      <c r="K196" s="64"/>
      <c r="L196" s="64"/>
      <c r="M196" s="130"/>
      <c r="N196" s="138"/>
      <c r="O196" s="138"/>
      <c r="P196" s="138"/>
    </row>
    <row r="197" spans="1:16" ht="90">
      <c r="A197" s="7">
        <v>109</v>
      </c>
      <c r="B197" s="7" t="s">
        <v>246</v>
      </c>
      <c r="C197" s="7" t="s">
        <v>247</v>
      </c>
      <c r="D197" s="96">
        <v>21</v>
      </c>
      <c r="E197" s="1">
        <v>62.9</v>
      </c>
      <c r="F197" s="1">
        <v>35.9</v>
      </c>
      <c r="G197" s="1">
        <v>23.9</v>
      </c>
      <c r="H197" s="1">
        <v>4.2700000000000014</v>
      </c>
      <c r="I197" s="20">
        <f>E197/D197</f>
        <v>2.9952380952380953</v>
      </c>
      <c r="J197" s="152"/>
      <c r="K197" s="11"/>
      <c r="L197" s="8"/>
      <c r="M197" s="127"/>
    </row>
    <row r="198" spans="1:16" ht="60">
      <c r="A198" s="7">
        <v>110</v>
      </c>
      <c r="B198" s="7" t="s">
        <v>248</v>
      </c>
      <c r="C198" s="7" t="s">
        <v>249</v>
      </c>
      <c r="D198" s="96">
        <v>9</v>
      </c>
      <c r="E198" s="1">
        <v>48.2</v>
      </c>
      <c r="F198" s="1">
        <v>26.25</v>
      </c>
      <c r="G198" s="1">
        <v>18.315000000000001</v>
      </c>
      <c r="H198" s="1">
        <v>3.6349999999999989</v>
      </c>
      <c r="I198" s="20">
        <f t="shared" ref="I198:I201" si="21">E198/D198</f>
        <v>5.3555555555555561</v>
      </c>
      <c r="J198" s="152"/>
      <c r="K198" s="11"/>
      <c r="L198" s="8"/>
      <c r="M198" s="127"/>
    </row>
    <row r="199" spans="1:16" ht="45">
      <c r="A199" s="7">
        <v>111</v>
      </c>
      <c r="B199" s="7" t="s">
        <v>250</v>
      </c>
      <c r="C199" s="7" t="s">
        <v>251</v>
      </c>
      <c r="D199" s="96">
        <v>7.5</v>
      </c>
      <c r="E199" s="1">
        <v>73.150000000000006</v>
      </c>
      <c r="F199" s="1">
        <v>42.8</v>
      </c>
      <c r="G199" s="1">
        <v>27.8</v>
      </c>
      <c r="H199" s="1">
        <v>2.5500000000000007</v>
      </c>
      <c r="I199" s="20">
        <f t="shared" si="21"/>
        <v>9.7533333333333339</v>
      </c>
      <c r="J199" s="152"/>
      <c r="K199" s="11"/>
      <c r="L199" s="8"/>
      <c r="M199" s="127"/>
    </row>
    <row r="200" spans="1:16" ht="45">
      <c r="A200" s="7">
        <v>112</v>
      </c>
      <c r="B200" s="7" t="s">
        <v>252</v>
      </c>
      <c r="C200" s="7" t="s">
        <v>253</v>
      </c>
      <c r="D200" s="96">
        <v>8</v>
      </c>
      <c r="E200" s="1">
        <v>183.4</v>
      </c>
      <c r="F200" s="1">
        <v>99.04</v>
      </c>
      <c r="G200" s="1">
        <v>69.69</v>
      </c>
      <c r="H200" s="1">
        <v>14.670000000000002</v>
      </c>
      <c r="I200" s="20">
        <f t="shared" si="21"/>
        <v>22.925000000000001</v>
      </c>
      <c r="J200" s="152"/>
      <c r="K200" s="11"/>
      <c r="L200" s="8"/>
      <c r="M200" s="127"/>
    </row>
    <row r="201" spans="1:16" ht="30">
      <c r="A201" s="7">
        <v>113</v>
      </c>
      <c r="B201" s="7" t="s">
        <v>254</v>
      </c>
      <c r="C201" s="7" t="s">
        <v>255</v>
      </c>
      <c r="D201" s="96">
        <v>14</v>
      </c>
      <c r="E201" s="1">
        <v>71.400000000000006</v>
      </c>
      <c r="F201" s="1">
        <v>38.56</v>
      </c>
      <c r="G201" s="1">
        <v>27.13</v>
      </c>
      <c r="H201" s="1">
        <v>5.7100000000000044</v>
      </c>
      <c r="I201" s="20">
        <f t="shared" si="21"/>
        <v>5.1000000000000005</v>
      </c>
      <c r="J201" s="152"/>
      <c r="K201" s="11"/>
      <c r="L201" s="8"/>
      <c r="M201" s="127"/>
    </row>
    <row r="202" spans="1:16" s="38" customFormat="1" ht="17.25" customHeight="1">
      <c r="A202" s="121"/>
      <c r="B202" s="122" t="s">
        <v>196</v>
      </c>
      <c r="C202" s="188"/>
      <c r="D202" s="124"/>
      <c r="E202" s="125">
        <v>86.08</v>
      </c>
      <c r="F202" s="125"/>
      <c r="G202" s="125"/>
      <c r="H202" s="125"/>
      <c r="I202" s="123"/>
      <c r="J202" s="160">
        <v>6585</v>
      </c>
      <c r="K202" s="126">
        <f>E202*J202</f>
        <v>566836.80000000005</v>
      </c>
      <c r="L202" s="126">
        <v>871854</v>
      </c>
      <c r="M202" s="136">
        <f>K202-L202</f>
        <v>-305017.19999999995</v>
      </c>
      <c r="N202" s="48"/>
      <c r="O202" s="48"/>
      <c r="P202" s="48"/>
    </row>
    <row r="203" spans="1:16">
      <c r="A203" s="18"/>
      <c r="B203" s="19"/>
      <c r="C203" s="30"/>
      <c r="D203" s="73"/>
      <c r="E203" s="20"/>
      <c r="F203" s="20"/>
      <c r="G203" s="20"/>
      <c r="H203" s="20"/>
      <c r="I203" s="20"/>
      <c r="J203" s="152"/>
      <c r="K203" s="11"/>
      <c r="L203" s="8"/>
      <c r="M203" s="127"/>
    </row>
    <row r="204" spans="1:16" ht="14.4">
      <c r="A204" s="4" t="s">
        <v>0</v>
      </c>
      <c r="B204" s="4"/>
      <c r="C204" s="189"/>
      <c r="D204" s="4"/>
      <c r="E204" s="4"/>
      <c r="F204" s="4"/>
      <c r="G204" s="4"/>
      <c r="H204" s="4"/>
      <c r="I204" s="20"/>
      <c r="J204" s="152"/>
      <c r="K204" s="11"/>
      <c r="L204" s="8"/>
      <c r="M204" s="127"/>
    </row>
    <row r="205" spans="1:16" s="65" customFormat="1" ht="15.6">
      <c r="A205" s="239" t="s">
        <v>256</v>
      </c>
      <c r="B205" s="239"/>
      <c r="C205" s="239"/>
      <c r="D205" s="86"/>
      <c r="E205" s="105"/>
      <c r="F205" s="105"/>
      <c r="G205" s="105"/>
      <c r="H205" s="105"/>
      <c r="I205" s="105"/>
      <c r="J205" s="155"/>
      <c r="K205" s="64"/>
      <c r="L205" s="64"/>
      <c r="M205" s="130"/>
      <c r="N205" s="138"/>
      <c r="O205" s="138"/>
      <c r="P205" s="138"/>
    </row>
    <row r="206" spans="1:16" ht="39.6">
      <c r="A206" s="3">
        <v>114</v>
      </c>
      <c r="B206" s="3" t="s">
        <v>257</v>
      </c>
      <c r="C206" s="3" t="s">
        <v>258</v>
      </c>
      <c r="D206" s="2">
        <v>10</v>
      </c>
      <c r="E206" s="2">
        <v>123.1</v>
      </c>
      <c r="F206" s="2">
        <v>24.88</v>
      </c>
      <c r="G206" s="2">
        <v>62.7</v>
      </c>
      <c r="H206" s="2">
        <v>33.620000000000005</v>
      </c>
      <c r="I206" s="20">
        <f>E206/D206</f>
        <v>12.309999999999999</v>
      </c>
      <c r="J206" s="152"/>
      <c r="K206" s="11"/>
      <c r="L206" s="8"/>
      <c r="M206" s="127"/>
    </row>
    <row r="207" spans="1:16" ht="52.8">
      <c r="A207" s="3">
        <v>115</v>
      </c>
      <c r="B207" s="3" t="s">
        <v>259</v>
      </c>
      <c r="C207" s="3" t="s">
        <v>260</v>
      </c>
      <c r="D207" s="2">
        <v>20</v>
      </c>
      <c r="E207" s="2">
        <v>147.99</v>
      </c>
      <c r="F207" s="2">
        <v>29.598000000000003</v>
      </c>
      <c r="G207" s="2">
        <v>76.819999999999993</v>
      </c>
      <c r="H207" s="2">
        <v>41.180000000000007</v>
      </c>
      <c r="I207" s="20">
        <f t="shared" ref="I207:I209" si="22">E207/D207</f>
        <v>7.3995000000000006</v>
      </c>
      <c r="J207" s="152"/>
      <c r="K207" s="11"/>
      <c r="L207" s="8"/>
      <c r="M207" s="127"/>
    </row>
    <row r="208" spans="1:16" ht="39.6">
      <c r="A208" s="3">
        <v>116</v>
      </c>
      <c r="B208" s="3" t="s">
        <v>261</v>
      </c>
      <c r="C208" s="3" t="s">
        <v>262</v>
      </c>
      <c r="D208" s="2">
        <v>16.8</v>
      </c>
      <c r="E208" s="2">
        <v>135.69999999999999</v>
      </c>
      <c r="F208" s="2">
        <v>39.659999999999997</v>
      </c>
      <c r="G208" s="2">
        <v>71.664999999999992</v>
      </c>
      <c r="H208" s="2">
        <v>35.635000000000005</v>
      </c>
      <c r="I208" s="20">
        <f t="shared" si="22"/>
        <v>8.0773809523809508</v>
      </c>
      <c r="J208" s="152"/>
      <c r="K208" s="11"/>
      <c r="L208" s="8"/>
      <c r="M208" s="127"/>
    </row>
    <row r="209" spans="1:16" ht="92.4">
      <c r="A209" s="3">
        <v>117</v>
      </c>
      <c r="B209" s="3" t="s">
        <v>263</v>
      </c>
      <c r="C209" s="3" t="s">
        <v>264</v>
      </c>
      <c r="D209" s="2">
        <v>23.55</v>
      </c>
      <c r="E209" s="2">
        <v>196.35000000000002</v>
      </c>
      <c r="F209" s="2">
        <v>46.710000000000008</v>
      </c>
      <c r="G209" s="2">
        <v>91.224630000000005</v>
      </c>
      <c r="H209" s="2">
        <v>53.330000000000041</v>
      </c>
      <c r="I209" s="20">
        <f t="shared" si="22"/>
        <v>8.3375796178343951</v>
      </c>
      <c r="J209" s="152"/>
      <c r="K209" s="11"/>
      <c r="L209" s="8"/>
      <c r="M209" s="127"/>
    </row>
    <row r="210" spans="1:16" s="63" customFormat="1" ht="15.6">
      <c r="A210" s="158"/>
      <c r="B210" s="61" t="s">
        <v>196</v>
      </c>
      <c r="C210" s="169"/>
      <c r="D210" s="165"/>
      <c r="E210" s="116">
        <f>MEDIAN(E206:E209)</f>
        <v>141.845</v>
      </c>
      <c r="F210" s="116">
        <f t="shared" ref="F210:I210" si="23">MEDIAN(F206:F209)</f>
        <v>34.628999999999998</v>
      </c>
      <c r="G210" s="116">
        <f t="shared" si="23"/>
        <v>74.242499999999993</v>
      </c>
      <c r="H210" s="116">
        <f t="shared" si="23"/>
        <v>38.407500000000006</v>
      </c>
      <c r="I210" s="116">
        <f t="shared" si="23"/>
        <v>8.2074802851076729</v>
      </c>
      <c r="J210" s="158">
        <v>3975</v>
      </c>
      <c r="K210" s="61">
        <f>J210*E210</f>
        <v>563833.875</v>
      </c>
      <c r="L210" s="61">
        <v>646335</v>
      </c>
      <c r="M210" s="134">
        <f>K210-L210</f>
        <v>-82501.125</v>
      </c>
      <c r="N210" s="139"/>
      <c r="O210" s="139"/>
      <c r="P210" s="139"/>
    </row>
    <row r="211" spans="1:16" s="65" customFormat="1" ht="15.75" customHeight="1">
      <c r="A211" s="240" t="s">
        <v>265</v>
      </c>
      <c r="B211" s="241"/>
      <c r="C211" s="242"/>
      <c r="D211" s="86"/>
      <c r="E211" s="105"/>
      <c r="F211" s="105"/>
      <c r="G211" s="105"/>
      <c r="H211" s="105"/>
      <c r="I211" s="105"/>
      <c r="J211" s="155"/>
      <c r="K211" s="64"/>
      <c r="L211" s="64"/>
      <c r="M211" s="130"/>
      <c r="N211" s="138"/>
      <c r="O211" s="138"/>
      <c r="P211" s="138"/>
    </row>
    <row r="212" spans="1:16" ht="66">
      <c r="A212" s="3">
        <v>39</v>
      </c>
      <c r="B212" s="3" t="s">
        <v>266</v>
      </c>
      <c r="C212" s="3" t="s">
        <v>267</v>
      </c>
      <c r="D212" s="2">
        <v>16</v>
      </c>
      <c r="E212" s="2">
        <v>131.54480000000001</v>
      </c>
      <c r="F212" s="2">
        <v>61.366199999999999</v>
      </c>
      <c r="G212" s="2">
        <v>42.902124000000001</v>
      </c>
      <c r="H212" s="2">
        <v>22.021999999999998</v>
      </c>
      <c r="I212" s="20">
        <f>E212/D212</f>
        <v>8.2215500000000006</v>
      </c>
      <c r="J212" s="152"/>
      <c r="K212" s="11"/>
      <c r="L212" s="8"/>
      <c r="M212" s="127"/>
    </row>
    <row r="213" spans="1:16" ht="52.8">
      <c r="A213" s="3">
        <v>41</v>
      </c>
      <c r="B213" s="3" t="s">
        <v>268</v>
      </c>
      <c r="C213" s="3" t="s">
        <v>269</v>
      </c>
      <c r="D213" s="2">
        <v>22</v>
      </c>
      <c r="E213" s="2">
        <v>160.35829999999999</v>
      </c>
      <c r="F213" s="2">
        <v>63.862400000000001</v>
      </c>
      <c r="G213" s="2">
        <v>62.933199999999999</v>
      </c>
      <c r="H213" s="2">
        <v>31.043999999999997</v>
      </c>
      <c r="I213" s="20">
        <f t="shared" ref="I213:I226" si="24">E213/D213</f>
        <v>7.2890136363636353</v>
      </c>
      <c r="J213" s="152"/>
      <c r="K213" s="11"/>
      <c r="L213" s="8"/>
      <c r="M213" s="127"/>
    </row>
    <row r="214" spans="1:16" ht="105.6">
      <c r="A214" s="3">
        <v>42</v>
      </c>
      <c r="B214" s="3" t="s">
        <v>270</v>
      </c>
      <c r="C214" s="3" t="s">
        <v>271</v>
      </c>
      <c r="D214" s="2">
        <v>7.5</v>
      </c>
      <c r="E214" s="2">
        <v>135.99629999999999</v>
      </c>
      <c r="F214" s="2">
        <v>111.8463</v>
      </c>
      <c r="G214" s="2">
        <v>15.198</v>
      </c>
      <c r="H214" s="2">
        <v>8.9520000000000017</v>
      </c>
      <c r="I214" s="20">
        <f t="shared" si="24"/>
        <v>18.132839999999998</v>
      </c>
      <c r="J214" s="152"/>
      <c r="K214" s="11"/>
      <c r="L214" s="8"/>
      <c r="M214" s="127"/>
    </row>
    <row r="215" spans="1:16" ht="86.4">
      <c r="A215" s="3">
        <v>43</v>
      </c>
      <c r="B215" s="3" t="s">
        <v>274</v>
      </c>
      <c r="C215" s="190" t="s">
        <v>275</v>
      </c>
      <c r="D215" s="2">
        <v>25</v>
      </c>
      <c r="E215" s="2">
        <v>270.5086</v>
      </c>
      <c r="F215" s="2">
        <v>17.874200000000002</v>
      </c>
      <c r="G215" s="2">
        <v>48.16</v>
      </c>
      <c r="H215" s="2">
        <v>211.23499999999999</v>
      </c>
      <c r="I215" s="20">
        <f t="shared" si="24"/>
        <v>10.820344</v>
      </c>
      <c r="J215" s="152"/>
      <c r="K215" s="11"/>
      <c r="L215" s="11"/>
      <c r="M215" s="127"/>
    </row>
    <row r="216" spans="1:16" ht="52.8">
      <c r="A216" s="3">
        <v>44</v>
      </c>
      <c r="B216" s="3" t="s">
        <v>276</v>
      </c>
      <c r="C216" s="3" t="s">
        <v>277</v>
      </c>
      <c r="D216" s="2">
        <v>9</v>
      </c>
      <c r="E216" s="2">
        <v>136.49449999999999</v>
      </c>
      <c r="F216" s="2">
        <v>113.9545</v>
      </c>
      <c r="G216" s="2">
        <v>18.2376</v>
      </c>
      <c r="H216" s="2">
        <v>10.7424</v>
      </c>
      <c r="I216" s="20">
        <f t="shared" si="24"/>
        <v>15.166055555555554</v>
      </c>
      <c r="J216" s="152"/>
      <c r="K216" s="11"/>
      <c r="L216" s="8"/>
      <c r="M216" s="127"/>
    </row>
    <row r="217" spans="1:16" ht="14.4">
      <c r="A217" s="5"/>
      <c r="B217" s="149"/>
      <c r="C217" s="6"/>
      <c r="D217" s="2"/>
      <c r="E217" s="2"/>
      <c r="F217" s="2"/>
      <c r="G217" s="2"/>
      <c r="H217" s="2"/>
      <c r="I217" s="20"/>
      <c r="J217" s="152">
        <v>50010</v>
      </c>
      <c r="K217" s="11">
        <f>J217*E216</f>
        <v>6826089.9449999994</v>
      </c>
      <c r="L217" s="8"/>
      <c r="M217" s="127"/>
    </row>
    <row r="218" spans="1:16" s="65" customFormat="1" ht="15.75" customHeight="1">
      <c r="A218" s="240" t="s">
        <v>278</v>
      </c>
      <c r="B218" s="241"/>
      <c r="C218" s="242"/>
      <c r="D218" s="86"/>
      <c r="E218" s="105"/>
      <c r="F218" s="105"/>
      <c r="G218" s="105"/>
      <c r="H218" s="105"/>
      <c r="I218" s="105"/>
      <c r="J218" s="155"/>
      <c r="K218" s="64"/>
      <c r="L218" s="64"/>
      <c r="M218" s="130"/>
      <c r="N218" s="138"/>
      <c r="O218" s="138"/>
      <c r="P218" s="138"/>
    </row>
    <row r="219" spans="1:16" s="71" customFormat="1" ht="66">
      <c r="A219" s="117">
        <v>45</v>
      </c>
      <c r="B219" s="117" t="s">
        <v>279</v>
      </c>
      <c r="C219" s="117" t="s">
        <v>280</v>
      </c>
      <c r="D219" s="70">
        <v>15</v>
      </c>
      <c r="E219" s="70">
        <v>1335.2968000000001</v>
      </c>
      <c r="F219" s="70"/>
      <c r="G219" s="70"/>
      <c r="H219" s="70"/>
      <c r="I219" s="118"/>
      <c r="J219" s="159">
        <v>61</v>
      </c>
      <c r="K219" s="119">
        <f>J219*E219</f>
        <v>81453.104800000001</v>
      </c>
      <c r="L219" s="120"/>
      <c r="M219" s="135"/>
      <c r="N219" s="140"/>
      <c r="O219" s="140"/>
      <c r="P219" s="140"/>
    </row>
    <row r="220" spans="1:16" s="65" customFormat="1" ht="15.75" customHeight="1">
      <c r="A220" s="240" t="s">
        <v>281</v>
      </c>
      <c r="B220" s="241"/>
      <c r="C220" s="242"/>
      <c r="D220" s="86"/>
      <c r="E220" s="105"/>
      <c r="F220" s="105"/>
      <c r="G220" s="105"/>
      <c r="H220" s="105"/>
      <c r="I220" s="20"/>
      <c r="J220" s="155"/>
      <c r="K220" s="64"/>
      <c r="L220" s="64"/>
      <c r="M220" s="130"/>
      <c r="N220" s="138"/>
      <c r="O220" s="138"/>
      <c r="P220" s="138"/>
    </row>
    <row r="221" spans="1:16" ht="39.6">
      <c r="A221" s="3">
        <v>46</v>
      </c>
      <c r="B221" s="3" t="s">
        <v>282</v>
      </c>
      <c r="C221" s="3" t="s">
        <v>283</v>
      </c>
      <c r="D221" s="2">
        <v>16</v>
      </c>
      <c r="E221" s="2">
        <v>573.96519999999998</v>
      </c>
      <c r="F221" s="2">
        <v>501.09159999999997</v>
      </c>
      <c r="G221" s="2">
        <v>45.769599999999997</v>
      </c>
      <c r="H221" s="2">
        <v>27.286500000000011</v>
      </c>
      <c r="I221" s="20">
        <f t="shared" si="24"/>
        <v>35.872824999999999</v>
      </c>
      <c r="J221" s="152"/>
      <c r="K221" s="11"/>
      <c r="L221" s="8"/>
      <c r="M221" s="127"/>
    </row>
    <row r="222" spans="1:16" ht="14.4">
      <c r="A222" s="5"/>
      <c r="B222" s="149"/>
      <c r="C222" s="6"/>
      <c r="D222" s="2"/>
      <c r="E222" s="2"/>
      <c r="F222" s="2"/>
      <c r="G222" s="2"/>
      <c r="H222" s="2"/>
      <c r="I222" s="20"/>
      <c r="J222" s="152">
        <v>322</v>
      </c>
      <c r="K222" s="11">
        <f>J222*E221</f>
        <v>184816.79439999998</v>
      </c>
      <c r="L222" s="8"/>
      <c r="M222" s="127"/>
    </row>
    <row r="223" spans="1:16" s="65" customFormat="1" ht="15.75" customHeight="1">
      <c r="A223" s="240" t="s">
        <v>284</v>
      </c>
      <c r="B223" s="241"/>
      <c r="C223" s="242"/>
      <c r="D223" s="86"/>
      <c r="E223" s="105"/>
      <c r="F223" s="105"/>
      <c r="G223" s="105"/>
      <c r="H223" s="105"/>
      <c r="I223" s="20"/>
      <c r="J223" s="155"/>
      <c r="K223" s="64"/>
      <c r="L223" s="64"/>
      <c r="M223" s="130"/>
      <c r="N223" s="138"/>
      <c r="O223" s="138"/>
      <c r="P223" s="138"/>
    </row>
    <row r="224" spans="1:16" ht="26.4">
      <c r="A224" s="3">
        <v>47</v>
      </c>
      <c r="B224" s="3" t="s">
        <v>285</v>
      </c>
      <c r="C224" s="3" t="s">
        <v>286</v>
      </c>
      <c r="D224" s="2"/>
      <c r="E224" s="2"/>
      <c r="F224" s="2"/>
      <c r="G224" s="2"/>
      <c r="H224" s="2"/>
      <c r="I224" s="20"/>
      <c r="J224" s="152">
        <v>303</v>
      </c>
      <c r="K224" s="11"/>
      <c r="L224" s="8"/>
      <c r="M224" s="127"/>
    </row>
    <row r="225" spans="1:16" s="65" customFormat="1" ht="15.75" customHeight="1">
      <c r="A225" s="240" t="s">
        <v>287</v>
      </c>
      <c r="B225" s="241"/>
      <c r="C225" s="242"/>
      <c r="D225" s="86"/>
      <c r="E225" s="105"/>
      <c r="F225" s="105"/>
      <c r="G225" s="105"/>
      <c r="H225" s="105"/>
      <c r="I225" s="20"/>
      <c r="J225" s="155"/>
      <c r="K225" s="64"/>
      <c r="L225" s="64"/>
      <c r="M225" s="130"/>
      <c r="N225" s="138"/>
      <c r="O225" s="138"/>
      <c r="P225" s="138"/>
    </row>
    <row r="226" spans="1:16" ht="26.4">
      <c r="A226" s="3">
        <v>48</v>
      </c>
      <c r="B226" s="3" t="s">
        <v>288</v>
      </c>
      <c r="C226" s="3" t="s">
        <v>289</v>
      </c>
      <c r="D226" s="2">
        <v>15</v>
      </c>
      <c r="E226" s="2">
        <v>188.37440000000001</v>
      </c>
      <c r="F226" s="2">
        <v>125.67890000000001</v>
      </c>
      <c r="G226" s="2">
        <v>35.408999999999999</v>
      </c>
      <c r="H226" s="2">
        <v>27.286500000000011</v>
      </c>
      <c r="I226" s="20">
        <f t="shared" si="24"/>
        <v>12.558293333333333</v>
      </c>
      <c r="J226" s="152"/>
      <c r="K226" s="11"/>
      <c r="L226" s="8"/>
      <c r="M226" s="127"/>
    </row>
    <row r="227" spans="1:16" ht="14.4">
      <c r="A227" s="3"/>
      <c r="B227" s="3"/>
      <c r="C227" s="3"/>
      <c r="D227" s="2"/>
      <c r="E227" s="2">
        <f>MEDIAN(E212:E226)</f>
        <v>174.36635000000001</v>
      </c>
      <c r="F227" s="2">
        <f t="shared" ref="F227:H227" si="25">MEDIAN(F212:F226)</f>
        <v>111.8463</v>
      </c>
      <c r="G227" s="2">
        <f t="shared" si="25"/>
        <v>42.902124000000001</v>
      </c>
      <c r="H227" s="2">
        <f t="shared" si="25"/>
        <v>27.286500000000011</v>
      </c>
      <c r="I227" s="20"/>
      <c r="J227" s="152"/>
      <c r="K227" s="11"/>
      <c r="L227" s="8"/>
      <c r="M227" s="127"/>
    </row>
    <row r="228" spans="1:16" ht="14.4">
      <c r="A228" s="5"/>
      <c r="B228" s="149"/>
      <c r="C228" s="6"/>
      <c r="D228" s="2"/>
      <c r="E228" s="2"/>
      <c r="F228" s="2"/>
      <c r="G228" s="2"/>
      <c r="H228" s="2"/>
      <c r="I228" s="20"/>
      <c r="J228" s="152">
        <v>881</v>
      </c>
      <c r="K228" s="11"/>
      <c r="L228" s="8"/>
      <c r="M228" s="127"/>
    </row>
    <row r="229" spans="1:16" s="148" customFormat="1" ht="15" customHeight="1">
      <c r="A229" s="141">
        <v>42</v>
      </c>
      <c r="B229" s="142" t="s">
        <v>273</v>
      </c>
      <c r="C229" s="141" t="s">
        <v>272</v>
      </c>
      <c r="D229" s="142">
        <v>180</v>
      </c>
      <c r="E229" s="142">
        <v>4287911.4000000004</v>
      </c>
      <c r="F229" s="142">
        <v>2267958.5999999996</v>
      </c>
      <c r="G229" s="142">
        <v>1087810.2</v>
      </c>
      <c r="H229" s="142">
        <v>932142.6</v>
      </c>
      <c r="I229" s="143"/>
      <c r="J229" s="161"/>
      <c r="K229" s="144"/>
      <c r="L229" s="145"/>
      <c r="M229" s="146"/>
      <c r="N229" s="147"/>
      <c r="O229" s="147"/>
      <c r="P229" s="147"/>
    </row>
    <row r="230" spans="1:16" s="14" customFormat="1">
      <c r="A230" s="12"/>
      <c r="B230" s="13" t="s">
        <v>196</v>
      </c>
      <c r="C230" s="167"/>
      <c r="D230" s="164"/>
      <c r="E230" s="15"/>
      <c r="F230" s="15"/>
      <c r="G230" s="15"/>
      <c r="H230" s="15"/>
      <c r="I230" s="15"/>
      <c r="J230" s="12">
        <f>J217+J222+J224+J228+J219</f>
        <v>51577</v>
      </c>
      <c r="K230" s="13">
        <f>K217+K222+K224+K228+K219</f>
        <v>7092359.8441999992</v>
      </c>
      <c r="L230" s="13">
        <v>13915474.6</v>
      </c>
      <c r="M230" s="129">
        <f>K230-L230</f>
        <v>-6823114.7558000004</v>
      </c>
      <c r="N230" s="58"/>
      <c r="O230" s="58"/>
      <c r="P230" s="58"/>
    </row>
    <row r="231" spans="1:16">
      <c r="A231" s="18"/>
      <c r="B231" s="19"/>
      <c r="C231" s="30"/>
      <c r="D231" s="73"/>
      <c r="E231" s="20"/>
      <c r="F231" s="20"/>
      <c r="G231" s="20"/>
      <c r="H231" s="20"/>
      <c r="I231" s="20"/>
      <c r="J231" s="152"/>
      <c r="K231" s="11"/>
      <c r="L231" s="8"/>
      <c r="M231" s="127"/>
    </row>
    <row r="232" spans="1:16" s="65" customFormat="1" ht="15.75" customHeight="1">
      <c r="A232" s="239" t="s">
        <v>290</v>
      </c>
      <c r="B232" s="239" t="s">
        <v>290</v>
      </c>
      <c r="C232" s="239"/>
      <c r="D232" s="86"/>
      <c r="E232" s="105"/>
      <c r="F232" s="105"/>
      <c r="G232" s="105"/>
      <c r="H232" s="105"/>
      <c r="I232" s="20"/>
      <c r="J232" s="155"/>
      <c r="K232" s="64"/>
      <c r="L232" s="64"/>
      <c r="M232" s="64"/>
      <c r="N232" s="138"/>
      <c r="O232" s="138"/>
      <c r="P232" s="138"/>
    </row>
    <row r="233" spans="1:16" ht="15.75" customHeight="1">
      <c r="A233" s="3">
        <v>34</v>
      </c>
      <c r="B233" s="3" t="s">
        <v>291</v>
      </c>
      <c r="C233" s="3" t="s">
        <v>292</v>
      </c>
      <c r="D233" s="2">
        <v>27</v>
      </c>
      <c r="E233" s="2">
        <v>522.21</v>
      </c>
      <c r="F233" s="20"/>
      <c r="G233" s="20"/>
      <c r="H233" s="20"/>
      <c r="I233" s="20"/>
      <c r="J233" s="152"/>
      <c r="K233" s="11"/>
      <c r="L233" s="8"/>
      <c r="M233" s="8"/>
    </row>
    <row r="234" spans="1:16" ht="39.6">
      <c r="A234" s="3">
        <v>35</v>
      </c>
      <c r="B234" s="3" t="s">
        <v>293</v>
      </c>
      <c r="C234" s="3" t="s">
        <v>294</v>
      </c>
      <c r="D234" s="2">
        <v>13</v>
      </c>
      <c r="E234" s="2">
        <v>379.22500000000002</v>
      </c>
      <c r="F234" s="20"/>
      <c r="G234" s="20"/>
      <c r="H234" s="20"/>
      <c r="I234" s="20"/>
      <c r="J234" s="152"/>
      <c r="K234" s="11"/>
      <c r="L234" s="8"/>
      <c r="M234" s="8"/>
    </row>
    <row r="235" spans="1:16" ht="52.8">
      <c r="A235" s="3">
        <v>36</v>
      </c>
      <c r="B235" s="3" t="s">
        <v>295</v>
      </c>
      <c r="C235" s="3" t="s">
        <v>296</v>
      </c>
      <c r="D235" s="2">
        <v>26</v>
      </c>
      <c r="E235" s="2">
        <v>480.85700000000003</v>
      </c>
      <c r="F235" s="20"/>
      <c r="G235" s="20"/>
      <c r="H235" s="20"/>
      <c r="I235" s="20"/>
      <c r="J235" s="152"/>
      <c r="K235" s="11"/>
      <c r="L235" s="8"/>
      <c r="M235" s="8"/>
    </row>
    <row r="236" spans="1:16" ht="39.6">
      <c r="A236" s="3">
        <v>38</v>
      </c>
      <c r="B236" s="3" t="s">
        <v>297</v>
      </c>
      <c r="C236" s="3" t="s">
        <v>298</v>
      </c>
      <c r="D236" s="2">
        <v>25</v>
      </c>
      <c r="E236" s="2">
        <v>424.95600000000002</v>
      </c>
      <c r="F236" s="20"/>
      <c r="G236" s="20"/>
      <c r="H236" s="20"/>
      <c r="I236" s="20"/>
      <c r="J236" s="152"/>
      <c r="K236" s="11"/>
      <c r="L236" s="8"/>
      <c r="M236" s="8"/>
    </row>
    <row r="237" spans="1:16" s="14" customFormat="1">
      <c r="A237" s="12"/>
      <c r="B237" s="13" t="s">
        <v>196</v>
      </c>
      <c r="C237" s="167"/>
      <c r="D237" s="164"/>
      <c r="E237" s="15">
        <f>MEDIAN(E233:E236)</f>
        <v>452.90650000000005</v>
      </c>
      <c r="F237" s="15"/>
      <c r="G237" s="15"/>
      <c r="H237" s="15"/>
      <c r="I237" s="15"/>
      <c r="J237" s="12">
        <v>527</v>
      </c>
      <c r="K237" s="13">
        <f>J237*E237</f>
        <v>238681.72550000003</v>
      </c>
      <c r="L237" s="13">
        <v>128482.6</v>
      </c>
      <c r="M237" s="129">
        <f>K237-L237</f>
        <v>110199.12550000002</v>
      </c>
      <c r="N237" s="58"/>
      <c r="O237" s="58"/>
      <c r="P237" s="58"/>
    </row>
    <row r="238" spans="1:16">
      <c r="A238" s="18"/>
      <c r="B238" s="19"/>
      <c r="C238" s="30"/>
      <c r="D238" s="73"/>
      <c r="E238" s="20"/>
      <c r="F238" s="20"/>
      <c r="G238" s="20"/>
      <c r="H238" s="20"/>
      <c r="I238" s="20"/>
      <c r="J238" s="152"/>
      <c r="K238" s="11"/>
      <c r="L238" s="8"/>
      <c r="M238" s="127"/>
    </row>
    <row r="239" spans="1:16">
      <c r="A239" s="18"/>
      <c r="B239" s="19"/>
      <c r="C239" s="30"/>
      <c r="D239" s="73"/>
      <c r="E239" s="20"/>
      <c r="F239" s="20"/>
      <c r="G239" s="20"/>
      <c r="H239" s="20"/>
      <c r="I239" s="20"/>
      <c r="J239" s="152"/>
      <c r="K239" s="11"/>
      <c r="L239" s="8"/>
      <c r="M239" s="127"/>
    </row>
    <row r="240" spans="1:16">
      <c r="A240" s="18"/>
      <c r="B240" s="19"/>
      <c r="C240" s="30"/>
      <c r="D240" s="73"/>
      <c r="E240" s="20"/>
      <c r="F240" s="20"/>
      <c r="G240" s="20"/>
      <c r="H240" s="20"/>
      <c r="I240" s="20"/>
      <c r="J240" s="152"/>
      <c r="K240" s="11"/>
      <c r="L240" s="8"/>
      <c r="M240" s="127"/>
    </row>
    <row r="241" spans="1:16">
      <c r="A241" s="18"/>
      <c r="B241" s="19"/>
      <c r="C241" s="30"/>
      <c r="D241" s="73"/>
      <c r="E241" s="20"/>
      <c r="F241" s="20"/>
      <c r="G241" s="20"/>
      <c r="H241" s="20"/>
      <c r="I241" s="20"/>
      <c r="J241" s="152"/>
      <c r="K241" s="11"/>
      <c r="L241" s="8"/>
      <c r="M241" s="127"/>
    </row>
    <row r="242" spans="1:16" s="151" customFormat="1" ht="21">
      <c r="A242" s="243" t="s">
        <v>196</v>
      </c>
      <c r="B242" s="244"/>
      <c r="C242" s="244"/>
      <c r="D242" s="244"/>
      <c r="E242" s="244"/>
      <c r="F242" s="244"/>
      <c r="G242" s="244"/>
      <c r="H242" s="244"/>
      <c r="I242" s="245"/>
      <c r="J242" s="162">
        <f>J13+J17+J29+J63+J78+J86+J96+J110+J137+J165+J180+J184+J194+J202+J210+J230+J237</f>
        <v>320749</v>
      </c>
      <c r="K242" s="162">
        <f>K13+K17+K29+K63+K78+K86+K96+K110+K137+K165+K180+K184+K194+K202+K210+K230+K237</f>
        <v>74056163.912884787</v>
      </c>
      <c r="L242" s="162">
        <f>L13+L17+L29+L63+L78+L86+L96+L110+L137+L165+L180+L184+L194+L202+L210+L230+L237</f>
        <v>77821566.399999991</v>
      </c>
      <c r="M242" s="162">
        <f>M13+M17+M29+M63+M78+M86+M96+M110+M137+M165+M180+M184+M194+M202+M210+M230+M237</f>
        <v>-3765402.4871152015</v>
      </c>
      <c r="N242" s="150"/>
      <c r="O242" s="150"/>
      <c r="P242" s="150"/>
    </row>
    <row r="243" spans="1:16">
      <c r="A243" s="18"/>
      <c r="B243" s="19"/>
      <c r="C243" s="30"/>
      <c r="D243" s="73"/>
      <c r="E243" s="20"/>
      <c r="F243" s="20"/>
      <c r="G243" s="20"/>
      <c r="H243" s="20"/>
      <c r="I243" s="20"/>
      <c r="J243" s="152"/>
      <c r="K243" s="11"/>
      <c r="L243" s="8"/>
      <c r="M243" s="127"/>
    </row>
    <row r="244" spans="1:16">
      <c r="A244" s="18"/>
      <c r="B244" s="19"/>
      <c r="C244" s="30"/>
      <c r="D244" s="73"/>
      <c r="E244" s="20"/>
      <c r="F244" s="20"/>
      <c r="G244" s="20"/>
      <c r="H244" s="20"/>
      <c r="I244" s="20"/>
      <c r="J244" s="152"/>
      <c r="K244" s="11"/>
      <c r="L244" s="8"/>
      <c r="M244" s="127"/>
    </row>
    <row r="245" spans="1:16">
      <c r="A245" s="18"/>
      <c r="B245" s="19"/>
      <c r="C245" s="30"/>
      <c r="D245" s="73"/>
      <c r="E245" s="20"/>
      <c r="F245" s="20"/>
      <c r="G245" s="20"/>
      <c r="H245" s="20"/>
      <c r="I245" s="20"/>
      <c r="J245" s="152"/>
      <c r="K245" s="11"/>
      <c r="L245" s="8"/>
      <c r="M245" s="127"/>
    </row>
    <row r="246" spans="1:16">
      <c r="A246" s="18"/>
      <c r="B246" s="19"/>
      <c r="C246" s="30"/>
      <c r="D246" s="73"/>
      <c r="E246" s="20"/>
      <c r="F246" s="20"/>
      <c r="G246" s="20"/>
      <c r="H246" s="20"/>
      <c r="I246" s="20"/>
      <c r="J246" s="152"/>
      <c r="K246" s="11"/>
      <c r="L246" s="8"/>
      <c r="M246" s="127"/>
    </row>
    <row r="247" spans="1:16">
      <c r="A247" s="18"/>
      <c r="B247" s="19"/>
      <c r="C247" s="30"/>
      <c r="D247" s="73"/>
      <c r="E247" s="20"/>
      <c r="F247" s="20"/>
      <c r="G247" s="20"/>
      <c r="H247" s="20"/>
      <c r="I247" s="20"/>
      <c r="J247" s="152"/>
      <c r="K247" s="11"/>
      <c r="L247" s="8"/>
      <c r="M247" s="127"/>
    </row>
    <row r="248" spans="1:16">
      <c r="A248" s="18"/>
      <c r="B248" s="19"/>
      <c r="C248" s="30"/>
      <c r="D248" s="73"/>
      <c r="E248" s="20"/>
      <c r="F248" s="20"/>
      <c r="G248" s="20"/>
      <c r="H248" s="20"/>
      <c r="I248" s="20"/>
      <c r="J248" s="152"/>
      <c r="K248" s="11"/>
      <c r="L248" s="8"/>
      <c r="M248" s="127"/>
    </row>
    <row r="249" spans="1:16">
      <c r="A249" s="18"/>
      <c r="B249" s="19"/>
      <c r="C249" s="30"/>
      <c r="D249" s="73"/>
      <c r="E249" s="20"/>
      <c r="F249" s="20"/>
      <c r="G249" s="20"/>
      <c r="H249" s="20"/>
      <c r="I249" s="20"/>
      <c r="J249" s="152"/>
      <c r="K249" s="11"/>
      <c r="L249" s="8"/>
      <c r="M249" s="127"/>
    </row>
    <row r="250" spans="1:16">
      <c r="A250" s="18"/>
      <c r="B250" s="19"/>
      <c r="C250" s="30"/>
      <c r="D250" s="73"/>
      <c r="E250" s="20"/>
      <c r="F250" s="20"/>
      <c r="G250" s="20"/>
      <c r="H250" s="20"/>
      <c r="I250" s="20"/>
      <c r="J250" s="152"/>
      <c r="K250" s="11"/>
      <c r="L250" s="8"/>
      <c r="M250" s="127"/>
    </row>
    <row r="251" spans="1:16">
      <c r="A251" s="18"/>
      <c r="B251" s="19"/>
      <c r="C251" s="30"/>
      <c r="D251" s="73"/>
      <c r="E251" s="20"/>
      <c r="F251" s="20"/>
      <c r="G251" s="20"/>
      <c r="H251" s="20"/>
      <c r="I251" s="20"/>
      <c r="J251" s="152"/>
      <c r="K251" s="11"/>
      <c r="L251" s="8"/>
      <c r="M251" s="127"/>
    </row>
    <row r="252" spans="1:16">
      <c r="A252" s="18"/>
      <c r="B252" s="19"/>
      <c r="C252" s="30"/>
      <c r="D252" s="73"/>
      <c r="E252" s="20"/>
      <c r="F252" s="20"/>
      <c r="G252" s="20"/>
      <c r="H252" s="20"/>
      <c r="I252" s="20"/>
      <c r="J252" s="152"/>
      <c r="K252" s="11"/>
      <c r="L252" s="8"/>
      <c r="M252" s="127"/>
    </row>
    <row r="253" spans="1:16">
      <c r="A253" s="18"/>
      <c r="B253" s="19"/>
      <c r="C253" s="30"/>
      <c r="D253" s="73"/>
      <c r="E253" s="20"/>
      <c r="F253" s="20"/>
      <c r="G253" s="20"/>
      <c r="H253" s="20"/>
      <c r="I253" s="20"/>
      <c r="J253" s="152"/>
      <c r="K253" s="11"/>
      <c r="L253" s="8"/>
      <c r="M253" s="127"/>
    </row>
    <row r="254" spans="1:16">
      <c r="A254" s="18"/>
      <c r="B254" s="19"/>
      <c r="C254" s="30"/>
      <c r="D254" s="73"/>
      <c r="E254" s="20"/>
      <c r="F254" s="20"/>
      <c r="G254" s="20"/>
      <c r="H254" s="20"/>
      <c r="I254" s="20"/>
      <c r="J254" s="152"/>
      <c r="K254" s="11"/>
      <c r="L254" s="8"/>
      <c r="M254" s="127"/>
    </row>
    <row r="255" spans="1:16">
      <c r="A255" s="18"/>
      <c r="B255" s="19"/>
      <c r="C255" s="30"/>
      <c r="D255" s="73"/>
      <c r="E255" s="20"/>
      <c r="F255" s="20"/>
      <c r="G255" s="20"/>
      <c r="H255" s="20"/>
      <c r="I255" s="20"/>
      <c r="J255" s="152"/>
      <c r="K255" s="11"/>
      <c r="L255" s="8"/>
      <c r="M255" s="127"/>
    </row>
    <row r="256" spans="1:16">
      <c r="A256" s="18"/>
      <c r="B256" s="19"/>
      <c r="C256" s="30"/>
      <c r="D256" s="73"/>
      <c r="E256" s="20"/>
      <c r="F256" s="20"/>
      <c r="G256" s="20"/>
      <c r="H256" s="20"/>
      <c r="I256" s="20"/>
      <c r="J256" s="152"/>
      <c r="K256" s="11"/>
      <c r="L256" s="8"/>
      <c r="M256" s="127"/>
    </row>
    <row r="257" spans="1:13">
      <c r="A257" s="18"/>
      <c r="B257" s="19"/>
      <c r="C257" s="30"/>
      <c r="D257" s="73"/>
      <c r="E257" s="20"/>
      <c r="F257" s="20"/>
      <c r="G257" s="20"/>
      <c r="H257" s="20"/>
      <c r="I257" s="20"/>
      <c r="J257" s="152"/>
      <c r="K257" s="11"/>
      <c r="L257" s="8"/>
      <c r="M257" s="127"/>
    </row>
    <row r="258" spans="1:13">
      <c r="A258" s="18"/>
      <c r="B258" s="19"/>
      <c r="C258" s="30"/>
      <c r="D258" s="73"/>
      <c r="E258" s="20"/>
      <c r="F258" s="20"/>
      <c r="G258" s="20"/>
      <c r="H258" s="20"/>
      <c r="I258" s="20"/>
      <c r="J258" s="152"/>
      <c r="K258" s="11"/>
      <c r="L258" s="8"/>
      <c r="M258" s="127"/>
    </row>
    <row r="259" spans="1:13">
      <c r="A259" s="18"/>
      <c r="B259" s="19"/>
      <c r="C259" s="30"/>
      <c r="D259" s="73"/>
      <c r="E259" s="20"/>
      <c r="F259" s="20"/>
      <c r="G259" s="20"/>
      <c r="H259" s="20"/>
      <c r="I259" s="20"/>
      <c r="J259" s="152"/>
      <c r="K259" s="11"/>
      <c r="L259" s="8"/>
      <c r="M259" s="127"/>
    </row>
    <row r="260" spans="1:13">
      <c r="A260" s="18"/>
      <c r="B260" s="19"/>
      <c r="C260" s="30"/>
      <c r="D260" s="73"/>
      <c r="E260" s="20"/>
      <c r="F260" s="20"/>
      <c r="G260" s="20"/>
      <c r="H260" s="20"/>
      <c r="I260" s="20"/>
      <c r="J260" s="152"/>
      <c r="K260" s="11"/>
      <c r="L260" s="8"/>
      <c r="M260" s="127"/>
    </row>
    <row r="261" spans="1:13">
      <c r="A261" s="18"/>
      <c r="B261" s="19"/>
      <c r="C261" s="30"/>
      <c r="D261" s="73"/>
      <c r="E261" s="20"/>
      <c r="F261" s="20"/>
      <c r="G261" s="20"/>
      <c r="H261" s="20"/>
      <c r="I261" s="20"/>
      <c r="J261" s="152"/>
      <c r="K261" s="11"/>
      <c r="L261" s="8"/>
      <c r="M261" s="127"/>
    </row>
    <row r="262" spans="1:13">
      <c r="A262" s="18"/>
      <c r="B262" s="19"/>
      <c r="C262" s="30"/>
      <c r="D262" s="73"/>
      <c r="E262" s="20"/>
      <c r="F262" s="20"/>
      <c r="G262" s="20"/>
      <c r="H262" s="20"/>
      <c r="I262" s="20"/>
      <c r="J262" s="152"/>
      <c r="K262" s="11"/>
      <c r="L262" s="8"/>
      <c r="M262" s="127"/>
    </row>
    <row r="263" spans="1:13">
      <c r="A263" s="18"/>
      <c r="B263" s="19"/>
      <c r="C263" s="30"/>
      <c r="D263" s="73"/>
      <c r="E263" s="20"/>
      <c r="F263" s="20"/>
      <c r="G263" s="20"/>
      <c r="H263" s="20"/>
      <c r="I263" s="20"/>
      <c r="J263" s="152"/>
      <c r="K263" s="11"/>
      <c r="L263" s="8"/>
      <c r="M263" s="127"/>
    </row>
    <row r="264" spans="1:13">
      <c r="A264" s="18"/>
      <c r="B264" s="19"/>
      <c r="C264" s="30"/>
      <c r="D264" s="73"/>
      <c r="E264" s="20"/>
      <c r="F264" s="20"/>
      <c r="G264" s="20"/>
      <c r="H264" s="20"/>
      <c r="I264" s="20"/>
      <c r="J264" s="152"/>
      <c r="K264" s="11"/>
      <c r="L264" s="8"/>
      <c r="M264" s="127"/>
    </row>
    <row r="265" spans="1:13">
      <c r="A265" s="18"/>
      <c r="B265" s="19"/>
      <c r="C265" s="30"/>
      <c r="D265" s="73"/>
      <c r="E265" s="20"/>
      <c r="F265" s="20"/>
      <c r="G265" s="20"/>
      <c r="H265" s="20"/>
      <c r="I265" s="20"/>
      <c r="J265" s="152"/>
      <c r="K265" s="11"/>
      <c r="L265" s="8"/>
      <c r="M265" s="127"/>
    </row>
    <row r="266" spans="1:13">
      <c r="A266" s="18"/>
      <c r="B266" s="19"/>
      <c r="C266" s="30"/>
      <c r="D266" s="73"/>
      <c r="E266" s="20"/>
      <c r="F266" s="20"/>
      <c r="G266" s="20"/>
      <c r="H266" s="20"/>
      <c r="I266" s="20"/>
      <c r="J266" s="152"/>
      <c r="K266" s="11"/>
      <c r="L266" s="8"/>
      <c r="M266" s="127"/>
    </row>
    <row r="267" spans="1:13">
      <c r="A267" s="18"/>
      <c r="B267" s="19"/>
      <c r="C267" s="30"/>
      <c r="D267" s="73"/>
      <c r="E267" s="20"/>
      <c r="F267" s="20"/>
      <c r="G267" s="20"/>
      <c r="H267" s="20"/>
      <c r="I267" s="20"/>
      <c r="J267" s="152"/>
      <c r="K267" s="11"/>
      <c r="L267" s="8"/>
      <c r="M267" s="127"/>
    </row>
    <row r="268" spans="1:13">
      <c r="A268" s="18"/>
      <c r="B268" s="19"/>
      <c r="C268" s="30"/>
      <c r="D268" s="73"/>
      <c r="E268" s="20"/>
      <c r="F268" s="20"/>
      <c r="G268" s="20"/>
      <c r="H268" s="20"/>
      <c r="I268" s="20"/>
      <c r="J268" s="152"/>
      <c r="K268" s="11"/>
      <c r="L268" s="8"/>
      <c r="M268" s="127"/>
    </row>
    <row r="269" spans="1:13">
      <c r="A269" s="18"/>
      <c r="B269" s="19"/>
      <c r="C269" s="30"/>
      <c r="D269" s="73"/>
      <c r="E269" s="20"/>
      <c r="F269" s="20"/>
      <c r="G269" s="20"/>
      <c r="H269" s="20"/>
      <c r="I269" s="20"/>
      <c r="J269" s="152"/>
      <c r="K269" s="11"/>
      <c r="L269" s="8"/>
      <c r="M269" s="127"/>
    </row>
    <row r="270" spans="1:13">
      <c r="A270" s="18"/>
      <c r="B270" s="19"/>
      <c r="C270" s="30"/>
      <c r="D270" s="73"/>
      <c r="E270" s="20"/>
      <c r="F270" s="20"/>
      <c r="G270" s="20"/>
      <c r="H270" s="20"/>
      <c r="I270" s="20"/>
      <c r="J270" s="152"/>
      <c r="K270" s="11"/>
      <c r="L270" s="8"/>
      <c r="M270" s="127"/>
    </row>
    <row r="271" spans="1:13">
      <c r="A271" s="18"/>
      <c r="B271" s="19"/>
      <c r="C271" s="30"/>
      <c r="D271" s="73"/>
      <c r="E271" s="20"/>
      <c r="F271" s="20"/>
      <c r="G271" s="20"/>
      <c r="H271" s="20"/>
      <c r="I271" s="20"/>
      <c r="J271" s="152"/>
      <c r="K271" s="11"/>
      <c r="L271" s="8"/>
      <c r="M271" s="127"/>
    </row>
    <row r="272" spans="1:13">
      <c r="A272" s="18"/>
      <c r="B272" s="19"/>
      <c r="C272" s="30"/>
      <c r="D272" s="73"/>
      <c r="E272" s="20"/>
      <c r="F272" s="20"/>
      <c r="G272" s="20"/>
      <c r="H272" s="20"/>
      <c r="I272" s="20"/>
      <c r="J272" s="152"/>
      <c r="K272" s="11"/>
      <c r="L272" s="8"/>
      <c r="M272" s="127"/>
    </row>
    <row r="273" spans="1:13">
      <c r="A273" s="18"/>
      <c r="B273" s="19"/>
      <c r="C273" s="30"/>
      <c r="D273" s="73"/>
      <c r="E273" s="20"/>
      <c r="F273" s="20"/>
      <c r="G273" s="20"/>
      <c r="H273" s="20"/>
      <c r="I273" s="20"/>
      <c r="J273" s="152"/>
      <c r="K273" s="11"/>
      <c r="L273" s="8"/>
      <c r="M273" s="127"/>
    </row>
    <row r="274" spans="1:13">
      <c r="A274" s="18"/>
      <c r="B274" s="19"/>
      <c r="C274" s="30"/>
      <c r="D274" s="73"/>
      <c r="E274" s="20"/>
      <c r="F274" s="20"/>
      <c r="G274" s="20"/>
      <c r="H274" s="20"/>
      <c r="I274" s="20"/>
      <c r="J274" s="152"/>
      <c r="K274" s="11"/>
      <c r="L274" s="8"/>
      <c r="M274" s="127"/>
    </row>
    <row r="275" spans="1:13">
      <c r="A275" s="18"/>
      <c r="B275" s="19"/>
      <c r="C275" s="30"/>
      <c r="D275" s="73"/>
      <c r="E275" s="20"/>
      <c r="F275" s="20"/>
      <c r="G275" s="20"/>
      <c r="H275" s="20"/>
      <c r="I275" s="20"/>
      <c r="J275" s="152"/>
      <c r="K275" s="11"/>
      <c r="L275" s="8"/>
      <c r="M275" s="127"/>
    </row>
    <row r="276" spans="1:13">
      <c r="A276" s="18"/>
      <c r="B276" s="19"/>
      <c r="C276" s="30"/>
      <c r="D276" s="73"/>
      <c r="E276" s="20"/>
      <c r="F276" s="20"/>
      <c r="G276" s="20"/>
      <c r="H276" s="20"/>
      <c r="I276" s="20"/>
      <c r="J276" s="152"/>
      <c r="K276" s="11"/>
      <c r="L276" s="8"/>
      <c r="M276" s="127"/>
    </row>
    <row r="277" spans="1:13">
      <c r="A277" s="18"/>
      <c r="B277" s="19"/>
      <c r="C277" s="30"/>
      <c r="D277" s="73"/>
      <c r="E277" s="20"/>
      <c r="F277" s="20"/>
      <c r="G277" s="20"/>
      <c r="H277" s="20"/>
      <c r="I277" s="20"/>
      <c r="J277" s="152"/>
      <c r="K277" s="11"/>
      <c r="L277" s="8"/>
      <c r="M277" s="127"/>
    </row>
    <row r="278" spans="1:13">
      <c r="A278" s="18"/>
      <c r="B278" s="19"/>
      <c r="C278" s="30"/>
      <c r="D278" s="73"/>
      <c r="E278" s="20"/>
      <c r="F278" s="20"/>
      <c r="G278" s="20"/>
      <c r="H278" s="20"/>
      <c r="I278" s="20"/>
      <c r="J278" s="152"/>
      <c r="K278" s="11"/>
      <c r="L278" s="8"/>
      <c r="M278" s="127"/>
    </row>
    <row r="279" spans="1:13">
      <c r="A279" s="18"/>
      <c r="B279" s="19"/>
      <c r="C279" s="30"/>
      <c r="D279" s="73"/>
      <c r="E279" s="20"/>
      <c r="F279" s="20"/>
      <c r="G279" s="20"/>
      <c r="H279" s="20"/>
      <c r="I279" s="20"/>
      <c r="J279" s="152"/>
      <c r="K279" s="11"/>
      <c r="L279" s="8"/>
      <c r="M279" s="127"/>
    </row>
    <row r="280" spans="1:13">
      <c r="A280" s="18"/>
      <c r="B280" s="19"/>
      <c r="C280" s="30"/>
      <c r="D280" s="73"/>
      <c r="E280" s="20"/>
      <c r="F280" s="20"/>
      <c r="G280" s="20"/>
      <c r="H280" s="20"/>
      <c r="I280" s="20"/>
      <c r="J280" s="152"/>
      <c r="K280" s="11"/>
      <c r="L280" s="8"/>
      <c r="M280" s="127"/>
    </row>
    <row r="281" spans="1:13">
      <c r="A281" s="18"/>
      <c r="B281" s="19"/>
      <c r="C281" s="30"/>
      <c r="D281" s="73"/>
      <c r="E281" s="20"/>
      <c r="F281" s="20"/>
      <c r="G281" s="20"/>
      <c r="H281" s="20"/>
      <c r="I281" s="20"/>
      <c r="J281" s="152"/>
      <c r="K281" s="11"/>
      <c r="L281" s="8"/>
      <c r="M281" s="127"/>
    </row>
    <row r="282" spans="1:13">
      <c r="A282" s="18"/>
      <c r="B282" s="19"/>
      <c r="C282" s="30"/>
      <c r="D282" s="73"/>
      <c r="E282" s="20"/>
      <c r="F282" s="20"/>
      <c r="G282" s="20"/>
      <c r="H282" s="20"/>
      <c r="I282" s="20"/>
      <c r="J282" s="152"/>
      <c r="K282" s="11"/>
      <c r="L282" s="8"/>
      <c r="M282" s="127"/>
    </row>
    <row r="283" spans="1:13">
      <c r="A283" s="18"/>
      <c r="B283" s="19"/>
      <c r="C283" s="30"/>
      <c r="D283" s="73"/>
      <c r="E283" s="20"/>
      <c r="F283" s="20"/>
      <c r="G283" s="20"/>
      <c r="H283" s="20"/>
      <c r="I283" s="20"/>
      <c r="J283" s="152"/>
      <c r="K283" s="11"/>
      <c r="L283" s="8"/>
      <c r="M283" s="127"/>
    </row>
    <row r="284" spans="1:13">
      <c r="A284" s="18"/>
      <c r="B284" s="19"/>
      <c r="C284" s="30"/>
      <c r="D284" s="73"/>
      <c r="E284" s="20"/>
      <c r="F284" s="20"/>
      <c r="G284" s="20"/>
      <c r="H284" s="20"/>
      <c r="I284" s="20"/>
      <c r="J284" s="152"/>
      <c r="K284" s="11"/>
      <c r="L284" s="8"/>
      <c r="M284" s="127"/>
    </row>
    <row r="285" spans="1:13">
      <c r="A285" s="18"/>
      <c r="B285" s="19"/>
      <c r="C285" s="30"/>
      <c r="D285" s="73"/>
      <c r="E285" s="20"/>
      <c r="F285" s="20"/>
      <c r="G285" s="20"/>
      <c r="H285" s="20"/>
      <c r="I285" s="20"/>
      <c r="J285" s="152"/>
      <c r="K285" s="11"/>
      <c r="L285" s="8"/>
      <c r="M285" s="127"/>
    </row>
    <row r="286" spans="1:13">
      <c r="A286" s="18"/>
      <c r="B286" s="19"/>
      <c r="C286" s="30"/>
      <c r="D286" s="73"/>
      <c r="E286" s="20"/>
      <c r="F286" s="20"/>
      <c r="G286" s="20"/>
      <c r="H286" s="20"/>
      <c r="I286" s="20"/>
      <c r="J286" s="152"/>
      <c r="K286" s="11"/>
      <c r="L286" s="8"/>
      <c r="M286" s="127"/>
    </row>
    <row r="287" spans="1:13">
      <c r="A287" s="18"/>
      <c r="B287" s="19"/>
      <c r="C287" s="30"/>
      <c r="D287" s="73"/>
      <c r="E287" s="20"/>
      <c r="F287" s="20"/>
      <c r="G287" s="20"/>
      <c r="H287" s="20"/>
      <c r="I287" s="20"/>
      <c r="J287" s="152"/>
      <c r="K287" s="11"/>
      <c r="L287" s="8"/>
      <c r="M287" s="127"/>
    </row>
    <row r="288" spans="1:13">
      <c r="A288" s="18"/>
      <c r="B288" s="19"/>
      <c r="C288" s="30"/>
      <c r="D288" s="73"/>
      <c r="E288" s="20"/>
      <c r="F288" s="20"/>
      <c r="G288" s="20"/>
      <c r="H288" s="20"/>
      <c r="I288" s="20"/>
      <c r="J288" s="152"/>
      <c r="K288" s="11"/>
      <c r="L288" s="8"/>
      <c r="M288" s="127"/>
    </row>
    <row r="289" spans="1:13">
      <c r="A289" s="18"/>
      <c r="B289" s="19"/>
      <c r="C289" s="30"/>
      <c r="D289" s="73"/>
      <c r="E289" s="20"/>
      <c r="F289" s="20"/>
      <c r="G289" s="20"/>
      <c r="H289" s="20"/>
      <c r="I289" s="20"/>
      <c r="J289" s="152"/>
      <c r="K289" s="11"/>
      <c r="L289" s="8"/>
      <c r="M289" s="127"/>
    </row>
    <row r="290" spans="1:13">
      <c r="A290" s="18"/>
      <c r="B290" s="19"/>
      <c r="C290" s="30"/>
      <c r="D290" s="73"/>
      <c r="E290" s="20"/>
      <c r="F290" s="20"/>
      <c r="G290" s="20"/>
      <c r="H290" s="20"/>
      <c r="I290" s="20"/>
      <c r="J290" s="152"/>
      <c r="K290" s="11"/>
      <c r="L290" s="8"/>
      <c r="M290" s="127"/>
    </row>
    <row r="291" spans="1:13">
      <c r="A291" s="18"/>
      <c r="B291" s="19"/>
      <c r="C291" s="30"/>
      <c r="D291" s="73"/>
      <c r="E291" s="20"/>
      <c r="F291" s="20"/>
      <c r="G291" s="20"/>
      <c r="H291" s="20"/>
      <c r="I291" s="20"/>
      <c r="J291" s="152"/>
      <c r="K291" s="11"/>
      <c r="L291" s="8"/>
      <c r="M291" s="127"/>
    </row>
    <row r="292" spans="1:13">
      <c r="A292" s="18"/>
      <c r="B292" s="19"/>
      <c r="C292" s="30"/>
      <c r="D292" s="73"/>
      <c r="E292" s="20"/>
      <c r="F292" s="20"/>
      <c r="G292" s="20"/>
      <c r="H292" s="20"/>
      <c r="I292" s="20"/>
      <c r="J292" s="152"/>
      <c r="K292" s="11"/>
      <c r="L292" s="8"/>
      <c r="M292" s="127"/>
    </row>
    <row r="293" spans="1:13">
      <c r="A293" s="18"/>
      <c r="B293" s="19"/>
      <c r="C293" s="30"/>
      <c r="D293" s="73"/>
      <c r="E293" s="20"/>
      <c r="F293" s="20"/>
      <c r="G293" s="20"/>
      <c r="H293" s="20"/>
      <c r="I293" s="20"/>
      <c r="J293" s="152"/>
      <c r="K293" s="11"/>
      <c r="L293" s="8"/>
      <c r="M293" s="127"/>
    </row>
    <row r="294" spans="1:13">
      <c r="A294" s="18"/>
      <c r="B294" s="19"/>
      <c r="C294" s="30"/>
      <c r="D294" s="73"/>
      <c r="E294" s="20"/>
      <c r="F294" s="20"/>
      <c r="G294" s="20"/>
      <c r="H294" s="20"/>
      <c r="I294" s="20"/>
      <c r="J294" s="152"/>
      <c r="K294" s="11"/>
      <c r="L294" s="8"/>
      <c r="M294" s="127"/>
    </row>
    <row r="295" spans="1:13">
      <c r="A295" s="18"/>
      <c r="B295" s="19"/>
      <c r="C295" s="30"/>
      <c r="D295" s="73"/>
      <c r="E295" s="20"/>
      <c r="F295" s="20"/>
      <c r="G295" s="20"/>
      <c r="H295" s="20"/>
      <c r="I295" s="20"/>
      <c r="J295" s="152"/>
      <c r="K295" s="11"/>
      <c r="L295" s="8"/>
      <c r="M295" s="127"/>
    </row>
    <row r="296" spans="1:13">
      <c r="A296" s="18"/>
      <c r="B296" s="19"/>
      <c r="C296" s="30"/>
      <c r="D296" s="73"/>
      <c r="E296" s="20"/>
      <c r="F296" s="20"/>
      <c r="G296" s="20"/>
      <c r="H296" s="20"/>
      <c r="I296" s="20"/>
      <c r="J296" s="152"/>
      <c r="K296" s="11"/>
      <c r="L296" s="8"/>
      <c r="M296" s="127"/>
    </row>
    <row r="297" spans="1:13">
      <c r="A297" s="18"/>
      <c r="B297" s="19"/>
      <c r="C297" s="30"/>
      <c r="D297" s="73"/>
      <c r="E297" s="20"/>
      <c r="F297" s="20"/>
      <c r="G297" s="20"/>
      <c r="H297" s="20"/>
      <c r="I297" s="20"/>
      <c r="J297" s="152"/>
      <c r="K297" s="11"/>
      <c r="L297" s="8"/>
      <c r="M297" s="127"/>
    </row>
    <row r="298" spans="1:13">
      <c r="A298" s="18"/>
      <c r="B298" s="19"/>
      <c r="C298" s="30"/>
      <c r="D298" s="73"/>
      <c r="E298" s="20"/>
      <c r="F298" s="20"/>
      <c r="G298" s="20"/>
      <c r="H298" s="20"/>
      <c r="I298" s="20"/>
      <c r="J298" s="152"/>
      <c r="K298" s="11"/>
      <c r="L298" s="8"/>
      <c r="M298" s="127"/>
    </row>
    <row r="299" spans="1:13">
      <c r="A299" s="18"/>
      <c r="B299" s="19"/>
      <c r="C299" s="30"/>
      <c r="D299" s="73"/>
      <c r="E299" s="20"/>
      <c r="F299" s="20"/>
      <c r="G299" s="20"/>
      <c r="H299" s="20"/>
      <c r="I299" s="20"/>
      <c r="J299" s="152"/>
      <c r="K299" s="11"/>
      <c r="L299" s="8"/>
      <c r="M299" s="127"/>
    </row>
    <row r="300" spans="1:13">
      <c r="A300" s="18"/>
      <c r="B300" s="19"/>
      <c r="C300" s="30"/>
      <c r="D300" s="73"/>
      <c r="E300" s="20"/>
      <c r="F300" s="20"/>
      <c r="G300" s="20"/>
      <c r="H300" s="20"/>
      <c r="I300" s="20"/>
      <c r="J300" s="152"/>
      <c r="K300" s="11"/>
      <c r="L300" s="8"/>
      <c r="M300" s="127"/>
    </row>
    <row r="301" spans="1:13">
      <c r="A301" s="18"/>
      <c r="B301" s="19"/>
      <c r="C301" s="30"/>
      <c r="D301" s="73"/>
      <c r="E301" s="20"/>
      <c r="F301" s="20"/>
      <c r="G301" s="20"/>
      <c r="H301" s="20"/>
      <c r="I301" s="20"/>
      <c r="J301" s="152"/>
      <c r="K301" s="11"/>
      <c r="L301" s="8"/>
      <c r="M301" s="127"/>
    </row>
    <row r="302" spans="1:13">
      <c r="A302" s="18"/>
      <c r="B302" s="19"/>
      <c r="C302" s="30"/>
      <c r="D302" s="73"/>
      <c r="E302" s="20"/>
      <c r="F302" s="20"/>
      <c r="G302" s="20"/>
      <c r="H302" s="20"/>
      <c r="I302" s="20"/>
      <c r="J302" s="152"/>
      <c r="K302" s="11"/>
      <c r="L302" s="8"/>
      <c r="M302" s="127"/>
    </row>
    <row r="303" spans="1:13">
      <c r="A303" s="18"/>
      <c r="B303" s="19"/>
      <c r="C303" s="30"/>
      <c r="D303" s="73"/>
      <c r="E303" s="20"/>
      <c r="F303" s="20"/>
      <c r="G303" s="20"/>
      <c r="H303" s="20"/>
      <c r="I303" s="20"/>
      <c r="J303" s="152"/>
      <c r="K303" s="11"/>
      <c r="L303" s="8"/>
      <c r="M303" s="127"/>
    </row>
    <row r="304" spans="1:13">
      <c r="A304" s="18"/>
      <c r="B304" s="19"/>
      <c r="C304" s="30"/>
      <c r="D304" s="73"/>
      <c r="E304" s="20"/>
      <c r="F304" s="20"/>
      <c r="G304" s="20"/>
      <c r="H304" s="20"/>
      <c r="I304" s="20"/>
      <c r="J304" s="152"/>
      <c r="K304" s="11"/>
      <c r="L304" s="8"/>
      <c r="M304" s="127"/>
    </row>
    <row r="305" spans="1:13">
      <c r="A305" s="18"/>
      <c r="B305" s="19"/>
      <c r="C305" s="30"/>
      <c r="D305" s="73"/>
      <c r="E305" s="20"/>
      <c r="F305" s="20"/>
      <c r="G305" s="20"/>
      <c r="H305" s="20"/>
      <c r="I305" s="20"/>
      <c r="J305" s="152"/>
      <c r="K305" s="11"/>
      <c r="L305" s="8"/>
      <c r="M305" s="127"/>
    </row>
    <row r="306" spans="1:13">
      <c r="A306" s="18"/>
      <c r="B306" s="19"/>
      <c r="C306" s="30"/>
      <c r="D306" s="73"/>
      <c r="E306" s="20"/>
      <c r="F306" s="20"/>
      <c r="G306" s="20"/>
      <c r="H306" s="20"/>
      <c r="I306" s="20"/>
      <c r="J306" s="152"/>
      <c r="K306" s="11"/>
      <c r="L306" s="8"/>
      <c r="M306" s="127"/>
    </row>
    <row r="307" spans="1:13">
      <c r="A307" s="18"/>
      <c r="B307" s="19"/>
      <c r="C307" s="30"/>
      <c r="D307" s="73"/>
      <c r="E307" s="20"/>
      <c r="F307" s="20"/>
      <c r="G307" s="20"/>
      <c r="H307" s="20"/>
      <c r="I307" s="20"/>
      <c r="J307" s="152"/>
      <c r="K307" s="11"/>
      <c r="L307" s="8"/>
      <c r="M307" s="127"/>
    </row>
    <row r="308" spans="1:13">
      <c r="A308" s="18"/>
      <c r="B308" s="19"/>
      <c r="C308" s="30"/>
      <c r="D308" s="73"/>
      <c r="E308" s="20"/>
      <c r="F308" s="20"/>
      <c r="G308" s="20"/>
      <c r="H308" s="20"/>
      <c r="I308" s="20"/>
      <c r="J308" s="152"/>
      <c r="K308" s="11"/>
      <c r="L308" s="8"/>
      <c r="M308" s="127"/>
    </row>
    <row r="309" spans="1:13">
      <c r="A309" s="18"/>
      <c r="B309" s="19"/>
      <c r="C309" s="30"/>
      <c r="D309" s="73"/>
      <c r="E309" s="20"/>
      <c r="F309" s="20"/>
      <c r="G309" s="20"/>
      <c r="H309" s="20"/>
      <c r="I309" s="20"/>
      <c r="J309" s="152"/>
      <c r="K309" s="11"/>
      <c r="L309" s="8"/>
      <c r="M309" s="127"/>
    </row>
    <row r="310" spans="1:13">
      <c r="A310" s="18"/>
      <c r="B310" s="19"/>
      <c r="C310" s="30"/>
      <c r="D310" s="73"/>
      <c r="E310" s="20"/>
      <c r="F310" s="20"/>
      <c r="G310" s="20"/>
      <c r="H310" s="20"/>
      <c r="I310" s="20"/>
      <c r="J310" s="152"/>
      <c r="K310" s="11"/>
      <c r="L310" s="8"/>
      <c r="M310" s="127"/>
    </row>
    <row r="311" spans="1:13">
      <c r="A311" s="18"/>
      <c r="B311" s="19"/>
      <c r="C311" s="30"/>
      <c r="D311" s="73"/>
      <c r="E311" s="20"/>
      <c r="F311" s="20"/>
      <c r="G311" s="20"/>
      <c r="H311" s="20"/>
      <c r="I311" s="20"/>
      <c r="J311" s="152"/>
      <c r="K311" s="11"/>
      <c r="L311" s="8"/>
      <c r="M311" s="127"/>
    </row>
    <row r="312" spans="1:13">
      <c r="A312" s="18"/>
      <c r="B312" s="19"/>
      <c r="C312" s="30"/>
      <c r="D312" s="73"/>
      <c r="E312" s="20"/>
      <c r="F312" s="20"/>
      <c r="G312" s="20"/>
      <c r="H312" s="20"/>
      <c r="I312" s="20"/>
      <c r="J312" s="152"/>
      <c r="K312" s="11"/>
      <c r="L312" s="8"/>
      <c r="M312" s="127"/>
    </row>
    <row r="313" spans="1:13">
      <c r="A313" s="18"/>
      <c r="B313" s="19"/>
      <c r="C313" s="30"/>
      <c r="D313" s="73"/>
      <c r="E313" s="20"/>
      <c r="F313" s="20"/>
      <c r="G313" s="20"/>
      <c r="H313" s="20"/>
      <c r="I313" s="20"/>
      <c r="J313" s="152"/>
      <c r="K313" s="11"/>
      <c r="L313" s="8"/>
      <c r="M313" s="127"/>
    </row>
    <row r="314" spans="1:13">
      <c r="A314" s="18"/>
      <c r="B314" s="19"/>
      <c r="C314" s="30"/>
      <c r="D314" s="73"/>
      <c r="E314" s="20"/>
      <c r="F314" s="20"/>
      <c r="G314" s="20"/>
      <c r="H314" s="20"/>
      <c r="I314" s="20"/>
      <c r="J314" s="152"/>
      <c r="K314" s="11"/>
      <c r="L314" s="8"/>
      <c r="M314" s="127"/>
    </row>
    <row r="315" spans="1:13">
      <c r="A315" s="18"/>
      <c r="B315" s="19"/>
      <c r="C315" s="30"/>
      <c r="D315" s="73"/>
      <c r="E315" s="20"/>
      <c r="F315" s="20"/>
      <c r="G315" s="20"/>
      <c r="H315" s="20"/>
      <c r="I315" s="20"/>
      <c r="J315" s="152"/>
      <c r="K315" s="11"/>
      <c r="L315" s="8"/>
      <c r="M315" s="127"/>
    </row>
    <row r="316" spans="1:13">
      <c r="A316" s="18"/>
      <c r="B316" s="19"/>
      <c r="C316" s="30"/>
      <c r="D316" s="73"/>
      <c r="E316" s="20"/>
      <c r="F316" s="20"/>
      <c r="G316" s="20"/>
      <c r="H316" s="20"/>
      <c r="I316" s="20"/>
      <c r="J316" s="152"/>
      <c r="K316" s="11"/>
      <c r="L316" s="8"/>
      <c r="M316" s="127"/>
    </row>
    <row r="317" spans="1:13">
      <c r="A317" s="18"/>
      <c r="B317" s="19"/>
      <c r="C317" s="30"/>
      <c r="D317" s="73"/>
      <c r="E317" s="20"/>
      <c r="F317" s="20"/>
      <c r="G317" s="20"/>
      <c r="H317" s="20"/>
      <c r="I317" s="20"/>
      <c r="J317" s="152"/>
      <c r="K317" s="11"/>
      <c r="L317" s="8"/>
      <c r="M317" s="127"/>
    </row>
    <row r="318" spans="1:13">
      <c r="A318" s="18"/>
      <c r="B318" s="19"/>
      <c r="C318" s="30"/>
      <c r="D318" s="73"/>
      <c r="E318" s="20"/>
      <c r="F318" s="20"/>
      <c r="G318" s="20"/>
      <c r="H318" s="20"/>
      <c r="I318" s="20"/>
      <c r="J318" s="152"/>
      <c r="K318" s="11"/>
      <c r="L318" s="8"/>
      <c r="M318" s="127"/>
    </row>
    <row r="319" spans="1:13">
      <c r="A319" s="18"/>
      <c r="B319" s="19"/>
      <c r="C319" s="30"/>
      <c r="D319" s="73"/>
      <c r="E319" s="20"/>
      <c r="F319" s="20"/>
      <c r="G319" s="20"/>
      <c r="H319" s="20"/>
      <c r="I319" s="20"/>
      <c r="J319" s="152"/>
      <c r="K319" s="11"/>
      <c r="L319" s="8"/>
      <c r="M319" s="127"/>
    </row>
    <row r="320" spans="1:13">
      <c r="A320" s="18"/>
      <c r="B320" s="19"/>
      <c r="C320" s="30"/>
      <c r="D320" s="73"/>
      <c r="E320" s="20"/>
      <c r="F320" s="20"/>
      <c r="G320" s="20"/>
      <c r="H320" s="20"/>
      <c r="I320" s="20"/>
      <c r="J320" s="152"/>
      <c r="K320" s="11"/>
      <c r="L320" s="8"/>
      <c r="M320" s="127"/>
    </row>
    <row r="321" spans="1:13">
      <c r="A321" s="18"/>
      <c r="B321" s="19"/>
      <c r="C321" s="30"/>
      <c r="D321" s="73"/>
      <c r="E321" s="20"/>
      <c r="F321" s="20"/>
      <c r="G321" s="20"/>
      <c r="H321" s="20"/>
      <c r="I321" s="20"/>
      <c r="J321" s="152"/>
      <c r="K321" s="11"/>
      <c r="L321" s="8"/>
      <c r="M321" s="127"/>
    </row>
    <row r="322" spans="1:13">
      <c r="A322" s="18"/>
      <c r="B322" s="19"/>
      <c r="C322" s="30"/>
      <c r="D322" s="73"/>
      <c r="E322" s="20"/>
      <c r="F322" s="20"/>
      <c r="G322" s="20"/>
      <c r="H322" s="20"/>
      <c r="I322" s="20"/>
      <c r="J322" s="152"/>
      <c r="K322" s="11"/>
      <c r="L322" s="8"/>
      <c r="M322" s="127"/>
    </row>
    <row r="323" spans="1:13">
      <c r="A323" s="18"/>
      <c r="B323" s="19"/>
      <c r="C323" s="30"/>
      <c r="D323" s="73"/>
      <c r="E323" s="20"/>
      <c r="F323" s="20"/>
      <c r="G323" s="20"/>
      <c r="H323" s="20"/>
      <c r="I323" s="20"/>
      <c r="J323" s="152"/>
      <c r="K323" s="11"/>
      <c r="L323" s="8"/>
      <c r="M323" s="127"/>
    </row>
    <row r="324" spans="1:13">
      <c r="A324" s="18"/>
      <c r="B324" s="19"/>
      <c r="C324" s="30"/>
      <c r="D324" s="73"/>
      <c r="E324" s="20"/>
      <c r="F324" s="20"/>
      <c r="G324" s="20"/>
      <c r="H324" s="20"/>
      <c r="I324" s="20"/>
      <c r="J324" s="152"/>
      <c r="K324" s="11"/>
      <c r="L324" s="8"/>
      <c r="M324" s="127"/>
    </row>
    <row r="325" spans="1:13">
      <c r="A325" s="18"/>
      <c r="B325" s="19"/>
      <c r="C325" s="30"/>
      <c r="D325" s="73"/>
      <c r="E325" s="20"/>
      <c r="F325" s="20"/>
      <c r="G325" s="20"/>
      <c r="H325" s="20"/>
      <c r="I325" s="20"/>
      <c r="J325" s="152"/>
      <c r="K325" s="11"/>
      <c r="L325" s="8"/>
      <c r="M325" s="127"/>
    </row>
    <row r="326" spans="1:13">
      <c r="A326" s="18"/>
      <c r="B326" s="19"/>
      <c r="C326" s="30"/>
      <c r="D326" s="73"/>
      <c r="E326" s="20"/>
      <c r="F326" s="20"/>
      <c r="G326" s="20"/>
      <c r="H326" s="20"/>
      <c r="I326" s="20"/>
      <c r="J326" s="152"/>
      <c r="K326" s="11"/>
      <c r="L326" s="8"/>
      <c r="M326" s="127"/>
    </row>
    <row r="327" spans="1:13">
      <c r="A327" s="18"/>
      <c r="B327" s="19"/>
      <c r="C327" s="30"/>
      <c r="D327" s="73"/>
      <c r="E327" s="20"/>
      <c r="F327" s="20"/>
      <c r="G327" s="20"/>
      <c r="H327" s="20"/>
      <c r="I327" s="20"/>
      <c r="J327" s="152"/>
      <c r="K327" s="11"/>
      <c r="L327" s="8"/>
      <c r="M327" s="127"/>
    </row>
    <row r="328" spans="1:13">
      <c r="A328" s="18"/>
      <c r="B328" s="19"/>
      <c r="C328" s="30"/>
      <c r="D328" s="73"/>
      <c r="E328" s="20"/>
      <c r="F328" s="20"/>
      <c r="G328" s="20"/>
      <c r="H328" s="20"/>
      <c r="I328" s="20"/>
      <c r="J328" s="152"/>
      <c r="K328" s="11"/>
      <c r="L328" s="8"/>
      <c r="M328" s="127"/>
    </row>
    <row r="329" spans="1:13">
      <c r="A329" s="18"/>
      <c r="B329" s="19"/>
      <c r="C329" s="30"/>
      <c r="D329" s="73"/>
      <c r="E329" s="20"/>
      <c r="F329" s="20"/>
      <c r="G329" s="20"/>
      <c r="H329" s="20"/>
      <c r="I329" s="20"/>
      <c r="J329" s="152"/>
      <c r="K329" s="11"/>
      <c r="L329" s="8"/>
      <c r="M329" s="127"/>
    </row>
    <row r="330" spans="1:13">
      <c r="A330" s="18"/>
      <c r="B330" s="19"/>
      <c r="C330" s="30"/>
      <c r="D330" s="73"/>
      <c r="E330" s="20"/>
      <c r="F330" s="20"/>
      <c r="G330" s="20"/>
      <c r="H330" s="20"/>
      <c r="I330" s="20"/>
      <c r="J330" s="152"/>
      <c r="K330" s="11"/>
      <c r="L330" s="8"/>
      <c r="M330" s="127"/>
    </row>
    <row r="331" spans="1:13">
      <c r="A331" s="18"/>
      <c r="B331" s="19"/>
      <c r="C331" s="30"/>
      <c r="D331" s="73"/>
      <c r="E331" s="20"/>
      <c r="F331" s="20"/>
      <c r="G331" s="20"/>
      <c r="H331" s="20"/>
      <c r="I331" s="20"/>
      <c r="J331" s="152"/>
      <c r="K331" s="11"/>
      <c r="L331" s="8"/>
      <c r="M331" s="127"/>
    </row>
    <row r="332" spans="1:13">
      <c r="A332" s="18"/>
      <c r="B332" s="19"/>
      <c r="C332" s="30"/>
      <c r="D332" s="73"/>
      <c r="E332" s="20"/>
      <c r="F332" s="20"/>
      <c r="G332" s="20"/>
      <c r="H332" s="20"/>
      <c r="I332" s="20"/>
      <c r="J332" s="152"/>
      <c r="K332" s="11"/>
      <c r="L332" s="8"/>
      <c r="M332" s="127"/>
    </row>
    <row r="333" spans="1:13">
      <c r="A333" s="18"/>
      <c r="B333" s="19"/>
      <c r="C333" s="30"/>
      <c r="D333" s="73"/>
      <c r="E333" s="20"/>
      <c r="F333" s="20"/>
      <c r="G333" s="20"/>
      <c r="H333" s="20"/>
      <c r="I333" s="20"/>
      <c r="J333" s="152"/>
      <c r="K333" s="11"/>
      <c r="L333" s="8"/>
      <c r="M333" s="127"/>
    </row>
    <row r="334" spans="1:13">
      <c r="A334" s="18"/>
      <c r="B334" s="19"/>
      <c r="C334" s="30"/>
      <c r="D334" s="73"/>
      <c r="E334" s="20"/>
      <c r="F334" s="20"/>
      <c r="G334" s="20"/>
      <c r="H334" s="20"/>
      <c r="I334" s="20"/>
      <c r="J334" s="152"/>
      <c r="K334" s="11"/>
      <c r="L334" s="8"/>
      <c r="M334" s="127"/>
    </row>
    <row r="335" spans="1:13">
      <c r="A335" s="18"/>
      <c r="B335" s="19"/>
      <c r="C335" s="30"/>
      <c r="D335" s="73"/>
      <c r="E335" s="20"/>
      <c r="F335" s="20"/>
      <c r="G335" s="20"/>
      <c r="H335" s="20"/>
      <c r="I335" s="20"/>
      <c r="J335" s="152"/>
      <c r="K335" s="11"/>
      <c r="L335" s="8"/>
      <c r="M335" s="127"/>
    </row>
    <row r="336" spans="1:13">
      <c r="A336" s="18"/>
      <c r="B336" s="19"/>
      <c r="C336" s="30"/>
      <c r="D336" s="73"/>
      <c r="E336" s="20"/>
      <c r="F336" s="20"/>
      <c r="G336" s="20"/>
      <c r="H336" s="20"/>
      <c r="I336" s="20"/>
      <c r="J336" s="152"/>
      <c r="K336" s="11"/>
      <c r="L336" s="8"/>
      <c r="M336" s="127"/>
    </row>
    <row r="337" spans="1:13">
      <c r="A337" s="18"/>
      <c r="B337" s="19"/>
      <c r="C337" s="30"/>
      <c r="D337" s="73"/>
      <c r="E337" s="20"/>
      <c r="F337" s="20"/>
      <c r="G337" s="20"/>
      <c r="H337" s="20"/>
      <c r="I337" s="20"/>
      <c r="J337" s="152"/>
      <c r="K337" s="11"/>
      <c r="L337" s="8"/>
      <c r="M337" s="127"/>
    </row>
    <row r="338" spans="1:13">
      <c r="A338" s="18"/>
      <c r="B338" s="19"/>
      <c r="C338" s="30"/>
      <c r="D338" s="73"/>
      <c r="E338" s="20"/>
      <c r="F338" s="20"/>
      <c r="G338" s="20"/>
      <c r="H338" s="20"/>
      <c r="I338" s="20"/>
      <c r="J338" s="152"/>
      <c r="K338" s="11"/>
      <c r="L338" s="8"/>
      <c r="M338" s="127"/>
    </row>
    <row r="339" spans="1:13">
      <c r="A339" s="18"/>
      <c r="B339" s="19"/>
      <c r="C339" s="30"/>
      <c r="D339" s="73"/>
      <c r="E339" s="20"/>
      <c r="F339" s="20"/>
      <c r="G339" s="20"/>
      <c r="H339" s="20"/>
      <c r="I339" s="20"/>
      <c r="J339" s="152"/>
      <c r="K339" s="11"/>
      <c r="L339" s="8"/>
      <c r="M339" s="127"/>
    </row>
    <row r="340" spans="1:13">
      <c r="A340" s="18"/>
      <c r="B340" s="19"/>
      <c r="C340" s="30"/>
      <c r="D340" s="73"/>
      <c r="E340" s="20"/>
      <c r="F340" s="20"/>
      <c r="G340" s="20"/>
      <c r="H340" s="20"/>
      <c r="I340" s="20"/>
      <c r="J340" s="152"/>
      <c r="K340" s="11"/>
      <c r="L340" s="8"/>
      <c r="M340" s="127"/>
    </row>
    <row r="341" spans="1:13">
      <c r="A341" s="18"/>
      <c r="B341" s="19"/>
      <c r="C341" s="30"/>
      <c r="D341" s="73"/>
      <c r="E341" s="20"/>
      <c r="F341" s="20"/>
      <c r="G341" s="20"/>
      <c r="H341" s="20"/>
      <c r="I341" s="20"/>
      <c r="J341" s="152"/>
      <c r="K341" s="11"/>
      <c r="L341" s="8"/>
      <c r="M341" s="127"/>
    </row>
    <row r="342" spans="1:13">
      <c r="A342" s="18"/>
      <c r="B342" s="19"/>
      <c r="C342" s="30"/>
      <c r="D342" s="73"/>
      <c r="E342" s="20"/>
      <c r="F342" s="20"/>
      <c r="G342" s="20"/>
      <c r="H342" s="20"/>
      <c r="I342" s="20"/>
      <c r="J342" s="152"/>
      <c r="K342" s="11"/>
      <c r="L342" s="8"/>
      <c r="M342" s="127"/>
    </row>
    <row r="343" spans="1:13">
      <c r="A343" s="18"/>
      <c r="B343" s="19"/>
      <c r="C343" s="30"/>
      <c r="D343" s="73"/>
      <c r="E343" s="20"/>
      <c r="F343" s="20"/>
      <c r="G343" s="20"/>
      <c r="H343" s="20"/>
      <c r="I343" s="20"/>
      <c r="J343" s="152"/>
      <c r="K343" s="11"/>
      <c r="L343" s="8"/>
      <c r="M343" s="127"/>
    </row>
    <row r="344" spans="1:13">
      <c r="A344" s="18"/>
      <c r="B344" s="19"/>
      <c r="C344" s="30"/>
      <c r="D344" s="73"/>
      <c r="E344" s="20"/>
      <c r="F344" s="20"/>
      <c r="G344" s="20"/>
      <c r="H344" s="20"/>
      <c r="I344" s="20"/>
      <c r="J344" s="152"/>
      <c r="K344" s="11"/>
      <c r="L344" s="8"/>
      <c r="M344" s="127"/>
    </row>
    <row r="345" spans="1:13">
      <c r="A345" s="18"/>
      <c r="B345" s="19"/>
      <c r="C345" s="30"/>
      <c r="D345" s="73"/>
      <c r="E345" s="20"/>
      <c r="F345" s="20"/>
      <c r="G345" s="20"/>
      <c r="H345" s="20"/>
      <c r="I345" s="20"/>
      <c r="J345" s="152"/>
      <c r="K345" s="11"/>
      <c r="L345" s="8"/>
      <c r="M345" s="127"/>
    </row>
    <row r="346" spans="1:13">
      <c r="A346" s="18"/>
      <c r="B346" s="19"/>
      <c r="C346" s="30"/>
      <c r="D346" s="73"/>
      <c r="E346" s="20"/>
      <c r="F346" s="20"/>
      <c r="G346" s="20"/>
      <c r="H346" s="20"/>
      <c r="I346" s="20"/>
      <c r="J346" s="152"/>
      <c r="K346" s="11"/>
      <c r="L346" s="8"/>
      <c r="M346" s="127"/>
    </row>
    <row r="347" spans="1:13">
      <c r="A347" s="18"/>
      <c r="B347" s="19"/>
      <c r="C347" s="30"/>
      <c r="D347" s="73"/>
      <c r="E347" s="20"/>
      <c r="F347" s="20"/>
      <c r="G347" s="20"/>
      <c r="H347" s="20"/>
      <c r="I347" s="20"/>
      <c r="J347" s="152"/>
      <c r="K347" s="11"/>
      <c r="L347" s="8"/>
      <c r="M347" s="127"/>
    </row>
    <row r="348" spans="1:13">
      <c r="A348" s="18"/>
      <c r="B348" s="19"/>
      <c r="C348" s="30"/>
      <c r="D348" s="73"/>
      <c r="E348" s="20"/>
      <c r="F348" s="20"/>
      <c r="G348" s="20"/>
      <c r="H348" s="20"/>
      <c r="I348" s="20"/>
      <c r="J348" s="152"/>
      <c r="K348" s="11"/>
      <c r="L348" s="8"/>
      <c r="M348" s="127"/>
    </row>
    <row r="349" spans="1:13">
      <c r="A349" s="18"/>
      <c r="B349" s="19"/>
      <c r="C349" s="30"/>
      <c r="D349" s="73"/>
      <c r="E349" s="20"/>
      <c r="F349" s="20"/>
      <c r="G349" s="20"/>
      <c r="H349" s="20"/>
      <c r="I349" s="20"/>
      <c r="J349" s="152"/>
      <c r="K349" s="11"/>
      <c r="L349" s="8"/>
      <c r="M349" s="127"/>
    </row>
    <row r="350" spans="1:13">
      <c r="A350" s="18"/>
      <c r="B350" s="19"/>
      <c r="C350" s="30"/>
      <c r="D350" s="73"/>
      <c r="E350" s="20"/>
      <c r="F350" s="20"/>
      <c r="G350" s="20"/>
      <c r="H350" s="20"/>
      <c r="I350" s="20"/>
      <c r="J350" s="152"/>
      <c r="K350" s="11"/>
      <c r="L350" s="8"/>
      <c r="M350" s="127"/>
    </row>
    <row r="351" spans="1:13">
      <c r="A351" s="18"/>
      <c r="B351" s="19"/>
      <c r="C351" s="30"/>
      <c r="D351" s="73"/>
      <c r="E351" s="20"/>
      <c r="F351" s="20"/>
      <c r="G351" s="20"/>
      <c r="H351" s="20"/>
      <c r="I351" s="20"/>
      <c r="J351" s="152"/>
      <c r="K351" s="11"/>
      <c r="L351" s="8"/>
      <c r="M351" s="127"/>
    </row>
    <row r="352" spans="1:13">
      <c r="A352" s="18"/>
      <c r="B352" s="19"/>
      <c r="C352" s="30"/>
      <c r="D352" s="73"/>
      <c r="E352" s="20"/>
      <c r="F352" s="20"/>
      <c r="G352" s="20"/>
      <c r="H352" s="20"/>
      <c r="I352" s="20"/>
      <c r="J352" s="152"/>
      <c r="K352" s="11"/>
      <c r="L352" s="8"/>
      <c r="M352" s="127"/>
    </row>
    <row r="353" spans="1:13">
      <c r="A353" s="18"/>
      <c r="B353" s="19"/>
      <c r="C353" s="30"/>
      <c r="D353" s="73"/>
      <c r="E353" s="20"/>
      <c r="F353" s="20"/>
      <c r="G353" s="20"/>
      <c r="H353" s="20"/>
      <c r="I353" s="20"/>
      <c r="J353" s="152"/>
      <c r="K353" s="11"/>
      <c r="L353" s="8"/>
      <c r="M353" s="127"/>
    </row>
    <row r="354" spans="1:13">
      <c r="A354" s="18"/>
      <c r="B354" s="19"/>
      <c r="C354" s="30"/>
      <c r="D354" s="73"/>
      <c r="E354" s="20"/>
      <c r="F354" s="20"/>
      <c r="G354" s="20"/>
      <c r="H354" s="20"/>
      <c r="I354" s="20"/>
      <c r="J354" s="152"/>
      <c r="K354" s="11"/>
      <c r="L354" s="8"/>
      <c r="M354" s="127"/>
    </row>
    <row r="355" spans="1:13">
      <c r="A355" s="18"/>
      <c r="B355" s="19"/>
      <c r="C355" s="30"/>
      <c r="D355" s="73"/>
      <c r="E355" s="20"/>
      <c r="F355" s="20"/>
      <c r="G355" s="20"/>
      <c r="H355" s="20"/>
      <c r="I355" s="20"/>
      <c r="J355" s="152"/>
      <c r="K355" s="11"/>
      <c r="L355" s="8"/>
      <c r="M355" s="127"/>
    </row>
    <row r="356" spans="1:13">
      <c r="A356" s="18"/>
      <c r="B356" s="19"/>
      <c r="C356" s="30"/>
      <c r="D356" s="73"/>
      <c r="E356" s="20"/>
      <c r="F356" s="20"/>
      <c r="G356" s="20"/>
      <c r="H356" s="20"/>
      <c r="I356" s="20"/>
      <c r="J356" s="152"/>
      <c r="K356" s="11"/>
      <c r="L356" s="8"/>
      <c r="M356" s="127"/>
    </row>
    <row r="357" spans="1:13">
      <c r="A357" s="18"/>
      <c r="B357" s="19"/>
      <c r="C357" s="30"/>
      <c r="D357" s="73"/>
      <c r="E357" s="20"/>
      <c r="F357" s="20"/>
      <c r="G357" s="20"/>
      <c r="H357" s="20"/>
      <c r="I357" s="20"/>
      <c r="J357" s="152"/>
      <c r="K357" s="11"/>
      <c r="L357" s="8"/>
      <c r="M357" s="127"/>
    </row>
    <row r="358" spans="1:13">
      <c r="A358" s="18"/>
      <c r="B358" s="19"/>
      <c r="C358" s="30"/>
      <c r="D358" s="73"/>
      <c r="E358" s="20"/>
      <c r="F358" s="20"/>
      <c r="G358" s="20"/>
      <c r="H358" s="20"/>
      <c r="I358" s="20"/>
      <c r="J358" s="152"/>
      <c r="K358" s="11"/>
      <c r="L358" s="8"/>
      <c r="M358" s="127"/>
    </row>
    <row r="359" spans="1:13">
      <c r="A359" s="18"/>
      <c r="B359" s="19"/>
      <c r="C359" s="30"/>
      <c r="D359" s="73"/>
      <c r="E359" s="20"/>
      <c r="F359" s="20"/>
      <c r="G359" s="20"/>
      <c r="H359" s="20"/>
      <c r="I359" s="20"/>
      <c r="J359" s="152"/>
      <c r="K359" s="11"/>
      <c r="L359" s="8"/>
      <c r="M359" s="127"/>
    </row>
    <row r="360" spans="1:13">
      <c r="A360" s="18"/>
      <c r="B360" s="19"/>
      <c r="C360" s="30"/>
      <c r="D360" s="73"/>
      <c r="E360" s="20"/>
      <c r="F360" s="20"/>
      <c r="G360" s="20"/>
      <c r="H360" s="20"/>
      <c r="I360" s="20"/>
      <c r="J360" s="152"/>
      <c r="K360" s="11"/>
      <c r="L360" s="8"/>
      <c r="M360" s="127"/>
    </row>
    <row r="361" spans="1:13">
      <c r="A361" s="18"/>
      <c r="B361" s="19"/>
      <c r="C361" s="30"/>
      <c r="D361" s="73"/>
      <c r="E361" s="20"/>
      <c r="F361" s="20"/>
      <c r="G361" s="20"/>
      <c r="H361" s="20"/>
      <c r="I361" s="20"/>
      <c r="J361" s="152"/>
      <c r="K361" s="11"/>
      <c r="L361" s="8"/>
      <c r="M361" s="127"/>
    </row>
    <row r="362" spans="1:13">
      <c r="A362" s="18"/>
      <c r="B362" s="19"/>
      <c r="C362" s="30"/>
      <c r="D362" s="73"/>
      <c r="E362" s="20"/>
      <c r="F362" s="20"/>
      <c r="G362" s="20"/>
      <c r="H362" s="20"/>
      <c r="I362" s="20"/>
      <c r="J362" s="152"/>
      <c r="K362" s="11"/>
      <c r="L362" s="8"/>
      <c r="M362" s="127"/>
    </row>
    <row r="363" spans="1:13">
      <c r="A363" s="18"/>
      <c r="B363" s="19"/>
      <c r="C363" s="30"/>
      <c r="D363" s="73"/>
      <c r="E363" s="20"/>
      <c r="F363" s="20"/>
      <c r="G363" s="20"/>
      <c r="H363" s="20"/>
      <c r="I363" s="20"/>
      <c r="J363" s="152"/>
      <c r="K363" s="11"/>
      <c r="L363" s="8"/>
      <c r="M363" s="127"/>
    </row>
    <row r="364" spans="1:13">
      <c r="A364" s="18"/>
      <c r="B364" s="19"/>
      <c r="C364" s="30"/>
      <c r="D364" s="73"/>
      <c r="E364" s="20"/>
      <c r="F364" s="20"/>
      <c r="G364" s="20"/>
      <c r="H364" s="20"/>
      <c r="I364" s="20"/>
      <c r="J364" s="152"/>
      <c r="K364" s="11"/>
      <c r="L364" s="8"/>
      <c r="M364" s="127"/>
    </row>
    <row r="365" spans="1:13">
      <c r="A365" s="18"/>
      <c r="B365" s="19"/>
      <c r="C365" s="30"/>
      <c r="D365" s="73"/>
      <c r="E365" s="20"/>
      <c r="F365" s="20"/>
      <c r="G365" s="20"/>
      <c r="H365" s="20"/>
      <c r="I365" s="20"/>
      <c r="J365" s="152"/>
      <c r="K365" s="11"/>
      <c r="L365" s="8"/>
      <c r="M365" s="127"/>
    </row>
    <row r="366" spans="1:13">
      <c r="A366" s="18"/>
      <c r="B366" s="19"/>
      <c r="C366" s="30"/>
      <c r="D366" s="73"/>
      <c r="E366" s="20"/>
      <c r="F366" s="20"/>
      <c r="G366" s="20"/>
      <c r="H366" s="20"/>
      <c r="I366" s="20"/>
      <c r="J366" s="152"/>
      <c r="K366" s="11"/>
      <c r="L366" s="8"/>
      <c r="M366" s="127"/>
    </row>
    <row r="367" spans="1:13">
      <c r="A367" s="18"/>
      <c r="B367" s="19"/>
      <c r="C367" s="30"/>
      <c r="D367" s="73"/>
      <c r="E367" s="20"/>
      <c r="F367" s="20"/>
      <c r="G367" s="20"/>
      <c r="H367" s="20"/>
      <c r="I367" s="20"/>
      <c r="J367" s="152"/>
      <c r="K367" s="11"/>
      <c r="L367" s="8"/>
      <c r="M367" s="127"/>
    </row>
    <row r="368" spans="1:13">
      <c r="A368" s="18"/>
      <c r="B368" s="19"/>
      <c r="C368" s="30"/>
      <c r="D368" s="73"/>
      <c r="E368" s="20"/>
      <c r="F368" s="20"/>
      <c r="G368" s="20"/>
      <c r="H368" s="20"/>
      <c r="I368" s="20"/>
      <c r="J368" s="152"/>
      <c r="K368" s="11"/>
      <c r="L368" s="8"/>
      <c r="M368" s="127"/>
    </row>
    <row r="369" spans="1:13">
      <c r="A369" s="18"/>
      <c r="B369" s="19"/>
      <c r="C369" s="30"/>
      <c r="D369" s="73"/>
      <c r="E369" s="20"/>
      <c r="F369" s="20"/>
      <c r="G369" s="20"/>
      <c r="H369" s="20"/>
      <c r="I369" s="20"/>
      <c r="J369" s="152"/>
      <c r="K369" s="11"/>
      <c r="L369" s="8"/>
      <c r="M369" s="127"/>
    </row>
    <row r="370" spans="1:13">
      <c r="A370" s="18"/>
      <c r="B370" s="19"/>
      <c r="C370" s="30"/>
      <c r="D370" s="73"/>
      <c r="E370" s="20"/>
      <c r="F370" s="20"/>
      <c r="G370" s="20"/>
      <c r="H370" s="20"/>
      <c r="I370" s="20"/>
      <c r="J370" s="152"/>
      <c r="K370" s="11"/>
      <c r="L370" s="8"/>
      <c r="M370" s="127"/>
    </row>
    <row r="371" spans="1:13">
      <c r="A371" s="18"/>
      <c r="B371" s="19"/>
      <c r="C371" s="30"/>
      <c r="D371" s="73"/>
      <c r="E371" s="20"/>
      <c r="F371" s="20"/>
      <c r="G371" s="20"/>
      <c r="H371" s="20"/>
      <c r="I371" s="20"/>
      <c r="J371" s="152"/>
      <c r="K371" s="11"/>
      <c r="L371" s="8"/>
      <c r="M371" s="127"/>
    </row>
    <row r="372" spans="1:13">
      <c r="A372" s="18"/>
      <c r="B372" s="19"/>
      <c r="C372" s="30"/>
      <c r="D372" s="73"/>
      <c r="E372" s="20"/>
      <c r="F372" s="20"/>
      <c r="G372" s="20"/>
      <c r="H372" s="20"/>
      <c r="I372" s="20"/>
      <c r="J372" s="152"/>
      <c r="K372" s="11"/>
      <c r="L372" s="8"/>
      <c r="M372" s="127"/>
    </row>
    <row r="373" spans="1:13">
      <c r="A373" s="18"/>
      <c r="B373" s="19"/>
      <c r="C373" s="30"/>
      <c r="D373" s="73"/>
      <c r="E373" s="20"/>
      <c r="F373" s="20"/>
      <c r="G373" s="20"/>
      <c r="H373" s="20"/>
      <c r="I373" s="20"/>
      <c r="J373" s="152"/>
      <c r="K373" s="11"/>
      <c r="L373" s="8"/>
      <c r="M373" s="127"/>
    </row>
    <row r="374" spans="1:13">
      <c r="A374" s="18"/>
      <c r="B374" s="19"/>
      <c r="C374" s="30"/>
      <c r="D374" s="73"/>
      <c r="E374" s="20"/>
      <c r="F374" s="20"/>
      <c r="G374" s="20"/>
      <c r="H374" s="20"/>
      <c r="I374" s="20"/>
      <c r="J374" s="152"/>
      <c r="K374" s="11"/>
      <c r="L374" s="8"/>
      <c r="M374" s="127"/>
    </row>
    <row r="375" spans="1:13">
      <c r="A375" s="18"/>
      <c r="B375" s="19"/>
      <c r="C375" s="30"/>
      <c r="D375" s="73"/>
      <c r="E375" s="20"/>
      <c r="F375" s="20"/>
      <c r="G375" s="20"/>
      <c r="H375" s="20"/>
      <c r="I375" s="20"/>
      <c r="J375" s="152"/>
      <c r="K375" s="11"/>
      <c r="L375" s="8"/>
      <c r="M375" s="127"/>
    </row>
    <row r="376" spans="1:13">
      <c r="A376" s="18"/>
      <c r="B376" s="19"/>
      <c r="C376" s="30"/>
      <c r="D376" s="73"/>
      <c r="E376" s="20"/>
      <c r="F376" s="20"/>
      <c r="G376" s="20"/>
      <c r="H376" s="20"/>
      <c r="I376" s="20"/>
      <c r="J376" s="152"/>
      <c r="K376" s="11"/>
      <c r="L376" s="8"/>
      <c r="M376" s="127"/>
    </row>
    <row r="377" spans="1:13">
      <c r="A377" s="18"/>
      <c r="B377" s="19"/>
      <c r="C377" s="30"/>
      <c r="D377" s="73"/>
      <c r="E377" s="20"/>
      <c r="F377" s="20"/>
      <c r="G377" s="20"/>
      <c r="H377" s="20"/>
      <c r="I377" s="20"/>
      <c r="J377" s="152"/>
      <c r="K377" s="11"/>
      <c r="L377" s="8"/>
      <c r="M377" s="127"/>
    </row>
    <row r="378" spans="1:13">
      <c r="A378" s="18"/>
      <c r="B378" s="19"/>
      <c r="C378" s="30"/>
      <c r="D378" s="73"/>
      <c r="E378" s="20"/>
      <c r="F378" s="20"/>
      <c r="G378" s="20"/>
      <c r="H378" s="20"/>
      <c r="I378" s="20"/>
      <c r="J378" s="152"/>
      <c r="K378" s="11"/>
      <c r="L378" s="8"/>
      <c r="M378" s="127"/>
    </row>
    <row r="379" spans="1:13">
      <c r="A379" s="18"/>
      <c r="B379" s="19"/>
      <c r="C379" s="30"/>
      <c r="D379" s="73"/>
      <c r="E379" s="20"/>
      <c r="F379" s="20"/>
      <c r="G379" s="20"/>
      <c r="H379" s="20"/>
      <c r="I379" s="20"/>
      <c r="J379" s="152"/>
      <c r="K379" s="11"/>
      <c r="L379" s="8"/>
      <c r="M379" s="127"/>
    </row>
    <row r="380" spans="1:13">
      <c r="A380" s="18"/>
      <c r="B380" s="19"/>
      <c r="C380" s="30"/>
      <c r="D380" s="73"/>
      <c r="E380" s="20"/>
      <c r="F380" s="20"/>
      <c r="G380" s="20"/>
      <c r="H380" s="20"/>
      <c r="I380" s="20"/>
      <c r="J380" s="152"/>
      <c r="K380" s="11"/>
      <c r="L380" s="8"/>
      <c r="M380" s="127"/>
    </row>
    <row r="381" spans="1:13">
      <c r="A381" s="18"/>
      <c r="B381" s="19"/>
      <c r="C381" s="30"/>
      <c r="D381" s="73"/>
      <c r="E381" s="20"/>
      <c r="F381" s="20"/>
      <c r="G381" s="20"/>
      <c r="H381" s="20"/>
      <c r="I381" s="20"/>
      <c r="J381" s="152"/>
      <c r="K381" s="11"/>
      <c r="L381" s="8"/>
      <c r="M381" s="127"/>
    </row>
    <row r="382" spans="1:13">
      <c r="A382" s="18"/>
      <c r="B382" s="19"/>
      <c r="C382" s="30"/>
      <c r="D382" s="73"/>
      <c r="E382" s="20"/>
      <c r="F382" s="20"/>
      <c r="G382" s="20"/>
      <c r="H382" s="20"/>
      <c r="I382" s="20"/>
      <c r="J382" s="152"/>
      <c r="K382" s="11"/>
      <c r="L382" s="8"/>
      <c r="M382" s="127"/>
    </row>
    <row r="383" spans="1:13">
      <c r="A383" s="18"/>
      <c r="B383" s="19"/>
      <c r="C383" s="30"/>
      <c r="D383" s="73"/>
      <c r="E383" s="20"/>
      <c r="F383" s="20"/>
      <c r="G383" s="20"/>
      <c r="H383" s="20"/>
      <c r="I383" s="20"/>
      <c r="J383" s="152"/>
      <c r="K383" s="11"/>
      <c r="L383" s="8"/>
      <c r="M383" s="127"/>
    </row>
    <row r="384" spans="1:13">
      <c r="A384" s="18"/>
      <c r="B384" s="19"/>
      <c r="C384" s="30"/>
      <c r="D384" s="73"/>
      <c r="E384" s="20"/>
      <c r="F384" s="20"/>
      <c r="G384" s="20"/>
      <c r="H384" s="20"/>
      <c r="I384" s="20"/>
      <c r="J384" s="152"/>
      <c r="K384" s="11"/>
      <c r="L384" s="8"/>
      <c r="M384" s="127"/>
    </row>
    <row r="385" spans="1:13">
      <c r="A385" s="18"/>
      <c r="B385" s="19"/>
      <c r="C385" s="30"/>
      <c r="D385" s="73"/>
      <c r="E385" s="20"/>
      <c r="F385" s="20"/>
      <c r="G385" s="20"/>
      <c r="H385" s="20"/>
      <c r="I385" s="20"/>
      <c r="J385" s="152"/>
      <c r="K385" s="11"/>
      <c r="L385" s="8"/>
      <c r="M385" s="127"/>
    </row>
    <row r="386" spans="1:13">
      <c r="A386" s="18"/>
      <c r="B386" s="19"/>
      <c r="C386" s="30"/>
      <c r="D386" s="73"/>
      <c r="E386" s="20"/>
      <c r="F386" s="20"/>
      <c r="G386" s="20"/>
      <c r="H386" s="20"/>
      <c r="I386" s="20"/>
      <c r="J386" s="152"/>
      <c r="K386" s="11"/>
      <c r="L386" s="8"/>
      <c r="M386" s="127"/>
    </row>
    <row r="387" spans="1:13">
      <c r="A387" s="18"/>
      <c r="B387" s="19"/>
      <c r="C387" s="30"/>
      <c r="D387" s="73"/>
      <c r="E387" s="20"/>
      <c r="F387" s="20"/>
      <c r="G387" s="20"/>
      <c r="H387" s="20"/>
      <c r="I387" s="20"/>
      <c r="J387" s="152"/>
      <c r="K387" s="11"/>
      <c r="L387" s="8"/>
      <c r="M387" s="127"/>
    </row>
    <row r="388" spans="1:13">
      <c r="A388" s="18"/>
      <c r="B388" s="19"/>
      <c r="C388" s="30"/>
      <c r="D388" s="73"/>
      <c r="E388" s="20"/>
      <c r="F388" s="20"/>
      <c r="G388" s="20"/>
      <c r="H388" s="20"/>
      <c r="I388" s="20"/>
      <c r="J388" s="152"/>
      <c r="K388" s="11"/>
      <c r="L388" s="8"/>
      <c r="M388" s="127"/>
    </row>
    <row r="389" spans="1:13">
      <c r="A389" s="18"/>
      <c r="B389" s="19"/>
      <c r="C389" s="30"/>
      <c r="D389" s="73"/>
      <c r="E389" s="20"/>
      <c r="F389" s="20"/>
      <c r="G389" s="20"/>
      <c r="H389" s="20"/>
      <c r="I389" s="20"/>
      <c r="J389" s="152"/>
      <c r="K389" s="11"/>
      <c r="L389" s="8"/>
      <c r="M389" s="127"/>
    </row>
    <row r="390" spans="1:13">
      <c r="A390" s="18"/>
      <c r="B390" s="19"/>
      <c r="C390" s="30"/>
      <c r="D390" s="73"/>
      <c r="E390" s="20"/>
      <c r="F390" s="20"/>
      <c r="G390" s="20"/>
      <c r="H390" s="20"/>
      <c r="I390" s="20"/>
      <c r="J390" s="152"/>
      <c r="K390" s="11"/>
      <c r="L390" s="8"/>
      <c r="M390" s="127"/>
    </row>
    <row r="391" spans="1:13">
      <c r="A391" s="18"/>
      <c r="B391" s="19"/>
      <c r="C391" s="30"/>
      <c r="D391" s="73"/>
      <c r="E391" s="20"/>
      <c r="F391" s="20"/>
      <c r="G391" s="20"/>
      <c r="H391" s="20"/>
      <c r="I391" s="20"/>
      <c r="J391" s="152"/>
      <c r="K391" s="11"/>
      <c r="L391" s="8"/>
      <c r="M391" s="127"/>
    </row>
    <row r="392" spans="1:13">
      <c r="A392" s="18"/>
      <c r="B392" s="19"/>
      <c r="C392" s="30"/>
      <c r="D392" s="73"/>
      <c r="E392" s="20"/>
      <c r="F392" s="20"/>
      <c r="G392" s="20"/>
      <c r="H392" s="20"/>
      <c r="I392" s="20"/>
      <c r="J392" s="152"/>
      <c r="K392" s="11"/>
      <c r="L392" s="8"/>
      <c r="M392" s="127"/>
    </row>
    <row r="393" spans="1:13">
      <c r="A393" s="18"/>
      <c r="B393" s="19"/>
      <c r="C393" s="30"/>
      <c r="D393" s="73"/>
      <c r="E393" s="20"/>
      <c r="F393" s="20"/>
      <c r="G393" s="20"/>
      <c r="H393" s="20"/>
      <c r="I393" s="20"/>
      <c r="J393" s="152"/>
      <c r="K393" s="11"/>
      <c r="L393" s="8"/>
      <c r="M393" s="127"/>
    </row>
    <row r="394" spans="1:13">
      <c r="A394" s="18"/>
      <c r="B394" s="19"/>
      <c r="C394" s="30"/>
      <c r="D394" s="73"/>
      <c r="E394" s="20"/>
      <c r="F394" s="20"/>
      <c r="G394" s="20"/>
      <c r="H394" s="20"/>
      <c r="I394" s="20"/>
      <c r="J394" s="152"/>
      <c r="K394" s="11"/>
      <c r="L394" s="8"/>
      <c r="M394" s="127"/>
    </row>
    <row r="395" spans="1:13">
      <c r="A395" s="18"/>
      <c r="B395" s="19"/>
      <c r="C395" s="30"/>
      <c r="D395" s="73"/>
      <c r="E395" s="20"/>
      <c r="F395" s="20"/>
      <c r="G395" s="20"/>
      <c r="H395" s="20"/>
      <c r="I395" s="20"/>
      <c r="J395" s="152"/>
      <c r="K395" s="11"/>
      <c r="L395" s="8"/>
      <c r="M395" s="127"/>
    </row>
    <row r="396" spans="1:13">
      <c r="A396" s="18"/>
      <c r="B396" s="19"/>
      <c r="C396" s="30"/>
      <c r="D396" s="73"/>
      <c r="E396" s="20"/>
      <c r="F396" s="20"/>
      <c r="G396" s="20"/>
      <c r="H396" s="20"/>
      <c r="I396" s="20"/>
      <c r="J396" s="152"/>
      <c r="K396" s="11"/>
      <c r="L396" s="8"/>
      <c r="M396" s="127"/>
    </row>
    <row r="397" spans="1:13">
      <c r="A397" s="18"/>
      <c r="B397" s="19"/>
      <c r="C397" s="30"/>
      <c r="D397" s="73"/>
      <c r="E397" s="20"/>
      <c r="F397" s="20"/>
      <c r="G397" s="20"/>
      <c r="H397" s="20"/>
      <c r="I397" s="20"/>
      <c r="J397" s="152"/>
      <c r="K397" s="11"/>
      <c r="L397" s="8"/>
      <c r="M397" s="127"/>
    </row>
    <row r="398" spans="1:13">
      <c r="A398" s="18"/>
      <c r="B398" s="19"/>
      <c r="C398" s="30"/>
      <c r="D398" s="73"/>
      <c r="E398" s="20"/>
      <c r="F398" s="20"/>
      <c r="G398" s="20"/>
      <c r="H398" s="20"/>
      <c r="I398" s="20"/>
      <c r="J398" s="152"/>
      <c r="K398" s="11"/>
      <c r="L398" s="8"/>
      <c r="M398" s="127"/>
    </row>
    <row r="399" spans="1:13">
      <c r="A399" s="18"/>
      <c r="B399" s="19"/>
      <c r="C399" s="30"/>
      <c r="D399" s="73"/>
      <c r="E399" s="20"/>
      <c r="F399" s="20"/>
      <c r="G399" s="20"/>
      <c r="H399" s="20"/>
      <c r="I399" s="20"/>
      <c r="J399" s="152"/>
      <c r="K399" s="11"/>
      <c r="L399" s="8"/>
      <c r="M399" s="127"/>
    </row>
    <row r="400" spans="1:13">
      <c r="A400" s="18"/>
      <c r="B400" s="19"/>
      <c r="C400" s="30"/>
      <c r="D400" s="73"/>
      <c r="E400" s="20"/>
      <c r="F400" s="20"/>
      <c r="G400" s="20"/>
      <c r="H400" s="20"/>
      <c r="I400" s="20"/>
      <c r="J400" s="152"/>
      <c r="K400" s="11"/>
      <c r="L400" s="8"/>
      <c r="M400" s="127"/>
    </row>
    <row r="401" spans="1:8">
      <c r="A401" s="18"/>
      <c r="B401" s="19"/>
      <c r="C401" s="30"/>
      <c r="D401" s="73"/>
      <c r="E401" s="20"/>
      <c r="F401" s="20"/>
      <c r="G401" s="20"/>
      <c r="H401" s="20"/>
    </row>
    <row r="402" spans="1:8">
      <c r="A402" s="18"/>
      <c r="B402" s="19"/>
      <c r="C402" s="30"/>
      <c r="D402" s="73"/>
      <c r="E402" s="20"/>
      <c r="F402" s="20"/>
      <c r="G402" s="20"/>
      <c r="H402" s="20"/>
    </row>
    <row r="403" spans="1:8">
      <c r="A403" s="18"/>
      <c r="B403" s="19"/>
      <c r="C403" s="30"/>
      <c r="D403" s="73"/>
      <c r="E403" s="20"/>
      <c r="F403" s="20"/>
      <c r="G403" s="20"/>
      <c r="H403" s="20"/>
    </row>
    <row r="404" spans="1:8">
      <c r="A404" s="18"/>
      <c r="B404" s="19"/>
      <c r="C404" s="30"/>
      <c r="D404" s="73"/>
      <c r="E404" s="20"/>
      <c r="F404" s="20"/>
      <c r="G404" s="20"/>
      <c r="H404" s="20"/>
    </row>
    <row r="405" spans="1:8">
      <c r="A405" s="18"/>
      <c r="B405" s="19"/>
      <c r="C405" s="30"/>
      <c r="D405" s="73"/>
      <c r="E405" s="20"/>
      <c r="F405" s="20"/>
      <c r="G405" s="20"/>
      <c r="H405" s="20"/>
    </row>
    <row r="406" spans="1:8">
      <c r="A406" s="18"/>
      <c r="B406" s="19"/>
      <c r="C406" s="30"/>
      <c r="D406" s="73"/>
      <c r="E406" s="20"/>
      <c r="F406" s="20"/>
      <c r="G406" s="20"/>
      <c r="H406" s="20"/>
    </row>
    <row r="407" spans="1:8">
      <c r="A407" s="18"/>
      <c r="B407" s="19"/>
      <c r="C407" s="30"/>
      <c r="D407" s="73"/>
      <c r="E407" s="20"/>
      <c r="F407" s="20"/>
      <c r="G407" s="20"/>
      <c r="H407" s="20"/>
    </row>
    <row r="408" spans="1:8">
      <c r="A408" s="18"/>
      <c r="B408" s="19"/>
      <c r="C408" s="30"/>
      <c r="D408" s="73"/>
      <c r="E408" s="20"/>
      <c r="F408" s="20"/>
      <c r="G408" s="20"/>
      <c r="H408" s="20"/>
    </row>
    <row r="409" spans="1:8">
      <c r="A409" s="18"/>
      <c r="B409" s="19"/>
      <c r="C409" s="30"/>
      <c r="D409" s="73"/>
      <c r="E409" s="20"/>
      <c r="F409" s="20"/>
      <c r="G409" s="20"/>
      <c r="H409" s="20"/>
    </row>
    <row r="410" spans="1:8">
      <c r="A410" s="18"/>
      <c r="B410" s="19"/>
      <c r="C410" s="30"/>
      <c r="D410" s="73"/>
      <c r="E410" s="20"/>
      <c r="F410" s="20"/>
      <c r="G410" s="20"/>
      <c r="H410" s="20"/>
    </row>
    <row r="411" spans="1:8">
      <c r="A411" s="18"/>
      <c r="B411" s="19"/>
      <c r="C411" s="30"/>
      <c r="D411" s="73"/>
      <c r="E411" s="20"/>
      <c r="F411" s="20"/>
      <c r="G411" s="20"/>
      <c r="H411" s="20"/>
    </row>
    <row r="412" spans="1:8">
      <c r="A412" s="18"/>
      <c r="B412" s="19"/>
      <c r="C412" s="30"/>
      <c r="D412" s="73"/>
      <c r="E412" s="20"/>
      <c r="F412" s="20"/>
      <c r="G412" s="20"/>
      <c r="H412" s="20"/>
    </row>
    <row r="413" spans="1:8">
      <c r="A413" s="18"/>
      <c r="B413" s="19"/>
      <c r="C413" s="30"/>
      <c r="D413" s="73"/>
      <c r="E413" s="20"/>
      <c r="F413" s="20"/>
      <c r="G413" s="20"/>
      <c r="H413" s="20"/>
    </row>
    <row r="414" spans="1:8">
      <c r="A414" s="18"/>
      <c r="B414" s="19"/>
      <c r="C414" s="30"/>
      <c r="D414" s="73"/>
      <c r="E414" s="20"/>
      <c r="F414" s="20"/>
      <c r="G414" s="20"/>
      <c r="H414" s="20"/>
    </row>
    <row r="415" spans="1:8">
      <c r="A415" s="18"/>
      <c r="B415" s="19"/>
      <c r="C415" s="30"/>
      <c r="D415" s="73"/>
      <c r="E415" s="20"/>
      <c r="F415" s="20"/>
      <c r="G415" s="20"/>
      <c r="H415" s="20"/>
    </row>
    <row r="416" spans="1:8">
      <c r="A416" s="18"/>
      <c r="B416" s="19"/>
      <c r="C416" s="30"/>
      <c r="D416" s="73"/>
      <c r="E416" s="20"/>
      <c r="F416" s="20"/>
      <c r="G416" s="20"/>
      <c r="H416" s="20"/>
    </row>
    <row r="417" spans="1:8">
      <c r="A417" s="18"/>
      <c r="B417" s="19"/>
      <c r="C417" s="30"/>
      <c r="D417" s="73"/>
      <c r="E417" s="20"/>
      <c r="F417" s="20"/>
      <c r="G417" s="20"/>
      <c r="H417" s="20"/>
    </row>
    <row r="418" spans="1:8">
      <c r="A418" s="18"/>
      <c r="B418" s="19"/>
      <c r="C418" s="30"/>
      <c r="D418" s="73"/>
      <c r="E418" s="20"/>
      <c r="F418" s="20"/>
      <c r="G418" s="20"/>
      <c r="H418" s="20"/>
    </row>
  </sheetData>
  <mergeCells count="43">
    <mergeCell ref="C115:C117"/>
    <mergeCell ref="B115:B117"/>
    <mergeCell ref="A115:A117"/>
    <mergeCell ref="A151:C151"/>
    <mergeCell ref="A156:C156"/>
    <mergeCell ref="A159:C159"/>
    <mergeCell ref="A162:C162"/>
    <mergeCell ref="A119:C119"/>
    <mergeCell ref="A128:C128"/>
    <mergeCell ref="A131:C131"/>
    <mergeCell ref="A134:C134"/>
    <mergeCell ref="A139:C139"/>
    <mergeCell ref="A143:C143"/>
    <mergeCell ref="A42:C42"/>
    <mergeCell ref="A58:C58"/>
    <mergeCell ref="A60:C60"/>
    <mergeCell ref="A112:C112"/>
    <mergeCell ref="A31:C31"/>
    <mergeCell ref="A65:C65"/>
    <mergeCell ref="A69:C69"/>
    <mergeCell ref="A75:C75"/>
    <mergeCell ref="A80:C80"/>
    <mergeCell ref="A88:C88"/>
    <mergeCell ref="A98:C98"/>
    <mergeCell ref="A10:C10"/>
    <mergeCell ref="A15:C15"/>
    <mergeCell ref="A3:C3"/>
    <mergeCell ref="A19:C19"/>
    <mergeCell ref="A26:C26"/>
    <mergeCell ref="A211:C211"/>
    <mergeCell ref="A242:I242"/>
    <mergeCell ref="A232:C232"/>
    <mergeCell ref="A220:C220"/>
    <mergeCell ref="A218:C218"/>
    <mergeCell ref="A223:C223"/>
    <mergeCell ref="A225:C225"/>
    <mergeCell ref="A185:C185"/>
    <mergeCell ref="A196:C196"/>
    <mergeCell ref="A205:C205"/>
    <mergeCell ref="A166:C166"/>
    <mergeCell ref="A175:C175"/>
    <mergeCell ref="A177:C177"/>
    <mergeCell ref="A181:C18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3"/>
  <sheetViews>
    <sheetView zoomScale="70" zoomScaleNormal="70" zoomScalePageLayoutView="85" workbookViewId="0">
      <selection sqref="A1:J1"/>
    </sheetView>
  </sheetViews>
  <sheetFormatPr defaultRowHeight="14.4"/>
  <cols>
    <col min="1" max="1" width="9.109375" style="197" customWidth="1"/>
    <col min="2" max="2" width="31" style="194" customWidth="1"/>
    <col min="3" max="3" width="7.88671875" style="196" customWidth="1"/>
    <col min="4" max="4" width="13" style="195" customWidth="1"/>
    <col min="5" max="5" width="36.109375" style="193" customWidth="1"/>
    <col min="6" max="6" width="16.33203125" style="214" customWidth="1"/>
    <col min="7" max="7" width="20.109375" style="216" customWidth="1"/>
    <col min="8" max="10" width="16.33203125" style="219" customWidth="1"/>
    <col min="13" max="13" width="16.33203125" style="214" customWidth="1"/>
  </cols>
  <sheetData>
    <row r="1" spans="1:16" ht="102" customHeight="1">
      <c r="A1" s="268" t="s">
        <v>321</v>
      </c>
      <c r="B1" s="268"/>
      <c r="C1" s="268"/>
      <c r="D1" s="268"/>
      <c r="E1" s="268"/>
      <c r="F1" s="268"/>
      <c r="G1" s="268"/>
      <c r="H1" s="268"/>
      <c r="I1" s="268"/>
      <c r="J1" s="268"/>
      <c r="K1" s="198"/>
      <c r="L1" s="198"/>
      <c r="M1" s="198"/>
      <c r="N1" s="198"/>
      <c r="O1" s="198"/>
      <c r="P1" s="199"/>
    </row>
    <row r="2" spans="1:16" ht="12.75" customHeight="1">
      <c r="A2" s="260" t="s">
        <v>312</v>
      </c>
      <c r="B2" s="261" t="s">
        <v>313</v>
      </c>
      <c r="C2" s="261" t="s">
        <v>314</v>
      </c>
      <c r="D2" s="261" t="s">
        <v>310</v>
      </c>
      <c r="E2" s="261" t="s">
        <v>311</v>
      </c>
      <c r="F2" s="255" t="s">
        <v>315</v>
      </c>
      <c r="G2" s="262" t="s">
        <v>316</v>
      </c>
      <c r="H2" s="263" t="s">
        <v>317</v>
      </c>
      <c r="I2" s="263"/>
      <c r="J2" s="263"/>
      <c r="M2" s="255"/>
    </row>
    <row r="3" spans="1:16" ht="66">
      <c r="A3" s="260"/>
      <c r="B3" s="261"/>
      <c r="C3" s="261"/>
      <c r="D3" s="261"/>
      <c r="E3" s="261"/>
      <c r="F3" s="255"/>
      <c r="G3" s="262"/>
      <c r="H3" s="217" t="s">
        <v>318</v>
      </c>
      <c r="I3" s="217" t="s">
        <v>319</v>
      </c>
      <c r="J3" s="217" t="s">
        <v>320</v>
      </c>
      <c r="M3" s="255"/>
    </row>
    <row r="4" spans="1:16" s="192" customFormat="1" ht="42.75" customHeight="1">
      <c r="A4" s="264">
        <v>1</v>
      </c>
      <c r="B4" s="259" t="s">
        <v>25</v>
      </c>
      <c r="C4" s="256">
        <v>1</v>
      </c>
      <c r="D4" s="208" t="s">
        <v>26</v>
      </c>
      <c r="E4" s="209" t="s">
        <v>27</v>
      </c>
      <c r="F4" s="252"/>
      <c r="G4" s="253"/>
      <c r="H4" s="254"/>
      <c r="I4" s="254"/>
      <c r="J4" s="254"/>
      <c r="M4" s="252"/>
    </row>
    <row r="5" spans="1:16" s="192" customFormat="1" ht="71.25" customHeight="1">
      <c r="A5" s="264"/>
      <c r="B5" s="259"/>
      <c r="C5" s="256"/>
      <c r="D5" s="208" t="s">
        <v>28</v>
      </c>
      <c r="E5" s="209" t="s">
        <v>29</v>
      </c>
      <c r="F5" s="252"/>
      <c r="G5" s="253"/>
      <c r="H5" s="254"/>
      <c r="I5" s="254"/>
      <c r="J5" s="254"/>
      <c r="M5" s="252"/>
      <c r="P5" s="192" t="s">
        <v>322</v>
      </c>
    </row>
    <row r="6" spans="1:16" s="192" customFormat="1" ht="28.5" customHeight="1">
      <c r="A6" s="264"/>
      <c r="B6" s="259"/>
      <c r="C6" s="256"/>
      <c r="D6" s="208" t="s">
        <v>30</v>
      </c>
      <c r="E6" s="209" t="s">
        <v>31</v>
      </c>
      <c r="F6" s="252"/>
      <c r="G6" s="253"/>
      <c r="H6" s="254"/>
      <c r="I6" s="254"/>
      <c r="J6" s="254"/>
      <c r="M6" s="252"/>
    </row>
    <row r="7" spans="1:16" s="192" customFormat="1" ht="15" customHeight="1">
      <c r="A7" s="264"/>
      <c r="B7" s="259"/>
      <c r="C7" s="256"/>
      <c r="D7" s="208" t="s">
        <v>32</v>
      </c>
      <c r="E7" s="209" t="s">
        <v>33</v>
      </c>
      <c r="F7" s="252"/>
      <c r="G7" s="253"/>
      <c r="H7" s="254"/>
      <c r="I7" s="254"/>
      <c r="J7" s="254"/>
      <c r="M7" s="252"/>
    </row>
    <row r="8" spans="1:16" s="192" customFormat="1" ht="28.5" customHeight="1">
      <c r="A8" s="264"/>
      <c r="B8" s="259"/>
      <c r="C8" s="256"/>
      <c r="D8" s="208" t="s">
        <v>34</v>
      </c>
      <c r="E8" s="209" t="s">
        <v>35</v>
      </c>
      <c r="F8" s="252"/>
      <c r="G8" s="253"/>
      <c r="H8" s="254"/>
      <c r="I8" s="254"/>
      <c r="J8" s="254"/>
      <c r="M8" s="252"/>
    </row>
    <row r="9" spans="1:16" s="192" customFormat="1" ht="57" customHeight="1">
      <c r="A9" s="200">
        <v>2</v>
      </c>
      <c r="B9" s="201" t="s">
        <v>36</v>
      </c>
      <c r="C9" s="202">
        <v>2</v>
      </c>
      <c r="D9" s="208" t="s">
        <v>37</v>
      </c>
      <c r="E9" s="209" t="s">
        <v>38</v>
      </c>
      <c r="F9" s="213"/>
      <c r="G9" s="215"/>
      <c r="H9" s="218"/>
      <c r="I9" s="218"/>
      <c r="J9" s="218"/>
      <c r="M9" s="213"/>
    </row>
    <row r="10" spans="1:16" s="192" customFormat="1" ht="85.5" customHeight="1">
      <c r="A10" s="265">
        <v>3</v>
      </c>
      <c r="B10" s="257" t="s">
        <v>220</v>
      </c>
      <c r="C10" s="256">
        <v>3</v>
      </c>
      <c r="D10" s="202" t="s">
        <v>200</v>
      </c>
      <c r="E10" s="210" t="s">
        <v>201</v>
      </c>
      <c r="F10" s="252"/>
      <c r="G10" s="253"/>
      <c r="H10" s="254"/>
      <c r="I10" s="254"/>
      <c r="J10" s="254"/>
      <c r="M10" s="252"/>
    </row>
    <row r="11" spans="1:16" s="192" customFormat="1" ht="71.25" customHeight="1">
      <c r="A11" s="265"/>
      <c r="B11" s="257"/>
      <c r="C11" s="256"/>
      <c r="D11" s="202" t="s">
        <v>202</v>
      </c>
      <c r="E11" s="210" t="s">
        <v>203</v>
      </c>
      <c r="F11" s="252"/>
      <c r="G11" s="253"/>
      <c r="H11" s="254"/>
      <c r="I11" s="254"/>
      <c r="J11" s="254"/>
      <c r="M11" s="252"/>
    </row>
    <row r="12" spans="1:16" s="192" customFormat="1" ht="85.5" customHeight="1">
      <c r="A12" s="265"/>
      <c r="B12" s="257"/>
      <c r="C12" s="256"/>
      <c r="D12" s="202" t="s">
        <v>206</v>
      </c>
      <c r="E12" s="210" t="s">
        <v>207</v>
      </c>
      <c r="F12" s="252"/>
      <c r="G12" s="253"/>
      <c r="H12" s="254"/>
      <c r="I12" s="254"/>
      <c r="J12" s="254"/>
      <c r="M12" s="252"/>
    </row>
    <row r="13" spans="1:16" s="192" customFormat="1" ht="99.75" customHeight="1">
      <c r="A13" s="265"/>
      <c r="B13" s="257"/>
      <c r="C13" s="256"/>
      <c r="D13" s="202" t="s">
        <v>216</v>
      </c>
      <c r="E13" s="210" t="s">
        <v>217</v>
      </c>
      <c r="F13" s="252"/>
      <c r="G13" s="253"/>
      <c r="H13" s="254"/>
      <c r="I13" s="254"/>
      <c r="J13" s="254"/>
      <c r="M13" s="252"/>
    </row>
    <row r="14" spans="1:16" s="192" customFormat="1" ht="57" customHeight="1">
      <c r="A14" s="265"/>
      <c r="B14" s="257"/>
      <c r="C14" s="256"/>
      <c r="D14" s="202" t="s">
        <v>208</v>
      </c>
      <c r="E14" s="210" t="s">
        <v>209</v>
      </c>
      <c r="F14" s="252"/>
      <c r="G14" s="253"/>
      <c r="H14" s="254"/>
      <c r="I14" s="254"/>
      <c r="J14" s="254"/>
      <c r="M14" s="252"/>
    </row>
    <row r="15" spans="1:16" s="192" customFormat="1" ht="71.25" customHeight="1">
      <c r="A15" s="265"/>
      <c r="B15" s="257"/>
      <c r="C15" s="202">
        <v>4</v>
      </c>
      <c r="D15" s="202" t="s">
        <v>210</v>
      </c>
      <c r="E15" s="210" t="s">
        <v>211</v>
      </c>
      <c r="F15" s="213"/>
      <c r="G15" s="215"/>
      <c r="H15" s="218"/>
      <c r="I15" s="218"/>
      <c r="J15" s="218"/>
      <c r="M15" s="213"/>
    </row>
    <row r="16" spans="1:16" s="192" customFormat="1" ht="42.75" customHeight="1">
      <c r="A16" s="203">
        <v>4</v>
      </c>
      <c r="B16" s="204" t="s">
        <v>218</v>
      </c>
      <c r="C16" s="202">
        <v>5</v>
      </c>
      <c r="D16" s="202" t="s">
        <v>212</v>
      </c>
      <c r="E16" s="210" t="s">
        <v>213</v>
      </c>
      <c r="F16" s="213"/>
      <c r="G16" s="215"/>
      <c r="H16" s="218"/>
      <c r="I16" s="218"/>
      <c r="J16" s="218"/>
      <c r="M16" s="213"/>
    </row>
    <row r="17" spans="1:13" s="192" customFormat="1" ht="42.75" customHeight="1">
      <c r="A17" s="203">
        <v>5</v>
      </c>
      <c r="B17" s="204" t="s">
        <v>219</v>
      </c>
      <c r="C17" s="202">
        <v>6</v>
      </c>
      <c r="D17" s="202" t="s">
        <v>214</v>
      </c>
      <c r="E17" s="205" t="s">
        <v>215</v>
      </c>
      <c r="F17" s="213"/>
      <c r="G17" s="215"/>
      <c r="H17" s="218"/>
      <c r="I17" s="218"/>
      <c r="J17" s="218"/>
      <c r="M17" s="213"/>
    </row>
    <row r="18" spans="1:13" s="192" customFormat="1" ht="99.75" customHeight="1">
      <c r="A18" s="265">
        <v>6</v>
      </c>
      <c r="B18" s="257" t="s">
        <v>299</v>
      </c>
      <c r="C18" s="202">
        <v>7</v>
      </c>
      <c r="D18" s="202" t="s">
        <v>300</v>
      </c>
      <c r="E18" s="210" t="s">
        <v>301</v>
      </c>
      <c r="F18" s="213"/>
      <c r="G18" s="215"/>
      <c r="H18" s="218"/>
      <c r="I18" s="218"/>
      <c r="J18" s="218"/>
      <c r="M18" s="213"/>
    </row>
    <row r="19" spans="1:13" s="192" customFormat="1" ht="85.5" customHeight="1">
      <c r="A19" s="265"/>
      <c r="B19" s="257"/>
      <c r="C19" s="202">
        <v>8</v>
      </c>
      <c r="D19" s="202" t="s">
        <v>302</v>
      </c>
      <c r="E19" s="210" t="s">
        <v>303</v>
      </c>
      <c r="F19" s="213"/>
      <c r="G19" s="215"/>
      <c r="H19" s="218"/>
      <c r="I19" s="218"/>
      <c r="J19" s="218"/>
      <c r="M19" s="213"/>
    </row>
    <row r="20" spans="1:13" s="192" customFormat="1" ht="28.5" customHeight="1">
      <c r="A20" s="265">
        <v>7</v>
      </c>
      <c r="B20" s="257" t="s">
        <v>290</v>
      </c>
      <c r="C20" s="256">
        <v>9</v>
      </c>
      <c r="D20" s="202" t="s">
        <v>291</v>
      </c>
      <c r="E20" s="210" t="s">
        <v>292</v>
      </c>
      <c r="F20" s="252"/>
      <c r="G20" s="253"/>
      <c r="H20" s="254"/>
      <c r="I20" s="254"/>
      <c r="J20" s="254"/>
      <c r="M20" s="252"/>
    </row>
    <row r="21" spans="1:13" s="192" customFormat="1" ht="42.75" customHeight="1">
      <c r="A21" s="265"/>
      <c r="B21" s="257"/>
      <c r="C21" s="256"/>
      <c r="D21" s="202" t="s">
        <v>293</v>
      </c>
      <c r="E21" s="210" t="s">
        <v>294</v>
      </c>
      <c r="F21" s="252"/>
      <c r="G21" s="253"/>
      <c r="H21" s="254"/>
      <c r="I21" s="254"/>
      <c r="J21" s="254"/>
      <c r="M21" s="252"/>
    </row>
    <row r="22" spans="1:13" s="192" customFormat="1" ht="42.75" customHeight="1">
      <c r="A22" s="265"/>
      <c r="B22" s="257"/>
      <c r="C22" s="256"/>
      <c r="D22" s="202" t="s">
        <v>295</v>
      </c>
      <c r="E22" s="210" t="s">
        <v>296</v>
      </c>
      <c r="F22" s="252"/>
      <c r="G22" s="253"/>
      <c r="H22" s="254"/>
      <c r="I22" s="254"/>
      <c r="J22" s="254"/>
      <c r="M22" s="252"/>
    </row>
    <row r="23" spans="1:13" s="192" customFormat="1" ht="42.75" customHeight="1">
      <c r="A23" s="265"/>
      <c r="B23" s="257"/>
      <c r="C23" s="256"/>
      <c r="D23" s="202" t="s">
        <v>306</v>
      </c>
      <c r="E23" s="210" t="s">
        <v>307</v>
      </c>
      <c r="F23" s="252"/>
      <c r="G23" s="253"/>
      <c r="H23" s="254"/>
      <c r="I23" s="254"/>
      <c r="J23" s="254"/>
      <c r="M23" s="252"/>
    </row>
    <row r="24" spans="1:13" s="192" customFormat="1" ht="28.5" customHeight="1">
      <c r="A24" s="265"/>
      <c r="B24" s="257"/>
      <c r="C24" s="256"/>
      <c r="D24" s="202" t="s">
        <v>297</v>
      </c>
      <c r="E24" s="210" t="s">
        <v>298</v>
      </c>
      <c r="F24" s="252"/>
      <c r="G24" s="253"/>
      <c r="H24" s="254"/>
      <c r="I24" s="254"/>
      <c r="J24" s="254"/>
      <c r="M24" s="252"/>
    </row>
    <row r="25" spans="1:13" s="192" customFormat="1" ht="42.75" customHeight="1">
      <c r="A25" s="200">
        <v>8</v>
      </c>
      <c r="B25" s="201" t="s">
        <v>19</v>
      </c>
      <c r="C25" s="202">
        <v>10</v>
      </c>
      <c r="D25" s="208" t="s">
        <v>20</v>
      </c>
      <c r="E25" s="209" t="s">
        <v>21</v>
      </c>
      <c r="F25" s="213"/>
      <c r="G25" s="215"/>
      <c r="H25" s="218"/>
      <c r="I25" s="218"/>
      <c r="J25" s="218"/>
      <c r="M25" s="213"/>
    </row>
    <row r="26" spans="1:13" s="192" customFormat="1" ht="71.25" customHeight="1">
      <c r="A26" s="264">
        <v>9</v>
      </c>
      <c r="B26" s="259" t="s">
        <v>48</v>
      </c>
      <c r="C26" s="256">
        <v>11</v>
      </c>
      <c r="D26" s="208" t="s">
        <v>49</v>
      </c>
      <c r="E26" s="209" t="s">
        <v>50</v>
      </c>
      <c r="F26" s="252"/>
      <c r="G26" s="253"/>
      <c r="H26" s="254"/>
      <c r="I26" s="254"/>
      <c r="J26" s="254"/>
      <c r="M26" s="252"/>
    </row>
    <row r="27" spans="1:13" s="192" customFormat="1" ht="57" customHeight="1">
      <c r="A27" s="264"/>
      <c r="B27" s="259"/>
      <c r="C27" s="256"/>
      <c r="D27" s="208" t="s">
        <v>51</v>
      </c>
      <c r="E27" s="209" t="s">
        <v>52</v>
      </c>
      <c r="F27" s="252"/>
      <c r="G27" s="253"/>
      <c r="H27" s="254"/>
      <c r="I27" s="254"/>
      <c r="J27" s="254"/>
      <c r="M27" s="252"/>
    </row>
    <row r="28" spans="1:13" s="192" customFormat="1" ht="114" customHeight="1">
      <c r="A28" s="264"/>
      <c r="B28" s="259"/>
      <c r="C28" s="256"/>
      <c r="D28" s="208" t="s">
        <v>53</v>
      </c>
      <c r="E28" s="209" t="s">
        <v>54</v>
      </c>
      <c r="F28" s="252"/>
      <c r="G28" s="253"/>
      <c r="H28" s="254"/>
      <c r="I28" s="254"/>
      <c r="J28" s="254"/>
      <c r="M28" s="252"/>
    </row>
    <row r="29" spans="1:13" s="192" customFormat="1" ht="57" customHeight="1">
      <c r="A29" s="264"/>
      <c r="B29" s="259"/>
      <c r="C29" s="256"/>
      <c r="D29" s="208" t="s">
        <v>55</v>
      </c>
      <c r="E29" s="209" t="s">
        <v>56</v>
      </c>
      <c r="F29" s="252"/>
      <c r="G29" s="253"/>
      <c r="H29" s="254"/>
      <c r="I29" s="254"/>
      <c r="J29" s="254"/>
      <c r="M29" s="252"/>
    </row>
    <row r="30" spans="1:13" s="192" customFormat="1" ht="71.25" customHeight="1">
      <c r="A30" s="264"/>
      <c r="B30" s="259"/>
      <c r="C30" s="256"/>
      <c r="D30" s="208" t="s">
        <v>57</v>
      </c>
      <c r="E30" s="209" t="s">
        <v>58</v>
      </c>
      <c r="F30" s="252"/>
      <c r="G30" s="253"/>
      <c r="H30" s="254"/>
      <c r="I30" s="254"/>
      <c r="J30" s="254"/>
      <c r="M30" s="252"/>
    </row>
    <row r="31" spans="1:13" s="192" customFormat="1" ht="28.5" customHeight="1">
      <c r="A31" s="264"/>
      <c r="B31" s="259"/>
      <c r="C31" s="256"/>
      <c r="D31" s="208" t="s">
        <v>61</v>
      </c>
      <c r="E31" s="209" t="s">
        <v>62</v>
      </c>
      <c r="F31" s="252"/>
      <c r="G31" s="253"/>
      <c r="H31" s="254"/>
      <c r="I31" s="254"/>
      <c r="J31" s="254"/>
      <c r="M31" s="252"/>
    </row>
    <row r="32" spans="1:13" s="192" customFormat="1" ht="71.25" customHeight="1">
      <c r="A32" s="264"/>
      <c r="B32" s="259"/>
      <c r="C32" s="256"/>
      <c r="D32" s="208" t="s">
        <v>67</v>
      </c>
      <c r="E32" s="209" t="s">
        <v>68</v>
      </c>
      <c r="F32" s="252"/>
      <c r="G32" s="253"/>
      <c r="H32" s="254"/>
      <c r="I32" s="254"/>
      <c r="J32" s="254"/>
      <c r="M32" s="252"/>
    </row>
    <row r="33" spans="1:13" s="192" customFormat="1" ht="28.5" customHeight="1">
      <c r="A33" s="264"/>
      <c r="B33" s="259"/>
      <c r="C33" s="256"/>
      <c r="D33" s="208" t="s">
        <v>73</v>
      </c>
      <c r="E33" s="209" t="s">
        <v>74</v>
      </c>
      <c r="F33" s="252"/>
      <c r="G33" s="253"/>
      <c r="H33" s="254"/>
      <c r="I33" s="254"/>
      <c r="J33" s="254"/>
      <c r="M33" s="252"/>
    </row>
    <row r="34" spans="1:13" s="192" customFormat="1" ht="85.5" customHeight="1">
      <c r="A34" s="264"/>
      <c r="B34" s="259"/>
      <c r="C34" s="202">
        <v>12</v>
      </c>
      <c r="D34" s="208" t="s">
        <v>59</v>
      </c>
      <c r="E34" s="209" t="s">
        <v>60</v>
      </c>
      <c r="F34" s="213"/>
      <c r="G34" s="215"/>
      <c r="H34" s="218"/>
      <c r="I34" s="218"/>
      <c r="J34" s="218"/>
      <c r="M34" s="213"/>
    </row>
    <row r="35" spans="1:13" s="192" customFormat="1" ht="57" customHeight="1">
      <c r="A35" s="264"/>
      <c r="B35" s="259"/>
      <c r="C35" s="256">
        <v>13</v>
      </c>
      <c r="D35" s="208" t="s">
        <v>63</v>
      </c>
      <c r="E35" s="209" t="s">
        <v>64</v>
      </c>
      <c r="F35" s="252"/>
      <c r="G35" s="253"/>
      <c r="H35" s="254"/>
      <c r="I35" s="254"/>
      <c r="J35" s="254"/>
      <c r="M35" s="252"/>
    </row>
    <row r="36" spans="1:13" s="192" customFormat="1" ht="71.25" customHeight="1">
      <c r="A36" s="264"/>
      <c r="B36" s="259"/>
      <c r="C36" s="256"/>
      <c r="D36" s="208" t="s">
        <v>65</v>
      </c>
      <c r="E36" s="209" t="s">
        <v>66</v>
      </c>
      <c r="F36" s="252"/>
      <c r="G36" s="253"/>
      <c r="H36" s="254"/>
      <c r="I36" s="254"/>
      <c r="J36" s="254"/>
      <c r="M36" s="252"/>
    </row>
    <row r="37" spans="1:13" s="192" customFormat="1" ht="57" customHeight="1">
      <c r="A37" s="264"/>
      <c r="B37" s="259"/>
      <c r="C37" s="256"/>
      <c r="D37" s="208" t="s">
        <v>69</v>
      </c>
      <c r="E37" s="209" t="s">
        <v>70</v>
      </c>
      <c r="F37" s="252"/>
      <c r="G37" s="253"/>
      <c r="H37" s="254"/>
      <c r="I37" s="254"/>
      <c r="J37" s="254"/>
      <c r="M37" s="252"/>
    </row>
    <row r="38" spans="1:13" s="192" customFormat="1" ht="42.75" customHeight="1">
      <c r="A38" s="264"/>
      <c r="B38" s="259"/>
      <c r="C38" s="256"/>
      <c r="D38" s="208" t="s">
        <v>71</v>
      </c>
      <c r="E38" s="209" t="s">
        <v>72</v>
      </c>
      <c r="F38" s="252"/>
      <c r="G38" s="253"/>
      <c r="H38" s="254"/>
      <c r="I38" s="254"/>
      <c r="J38" s="254"/>
      <c r="M38" s="252"/>
    </row>
    <row r="39" spans="1:13" s="192" customFormat="1" ht="71.25" customHeight="1">
      <c r="A39" s="264"/>
      <c r="B39" s="259"/>
      <c r="C39" s="202">
        <v>14</v>
      </c>
      <c r="D39" s="208" t="s">
        <v>75</v>
      </c>
      <c r="E39" s="209" t="s">
        <v>76</v>
      </c>
      <c r="F39" s="213"/>
      <c r="G39" s="215"/>
      <c r="H39" s="218"/>
      <c r="I39" s="218"/>
      <c r="J39" s="218"/>
      <c r="M39" s="213"/>
    </row>
    <row r="40" spans="1:13" s="192" customFormat="1" ht="71.25" customHeight="1">
      <c r="A40" s="200">
        <v>10</v>
      </c>
      <c r="B40" s="205" t="s">
        <v>77</v>
      </c>
      <c r="C40" s="202">
        <v>15</v>
      </c>
      <c r="D40" s="208" t="s">
        <v>78</v>
      </c>
      <c r="E40" s="209" t="s">
        <v>79</v>
      </c>
      <c r="F40" s="213"/>
      <c r="G40" s="215"/>
      <c r="H40" s="218"/>
      <c r="I40" s="218"/>
      <c r="J40" s="218"/>
      <c r="M40" s="213"/>
    </row>
    <row r="41" spans="1:13" s="192" customFormat="1" ht="71.25" customHeight="1">
      <c r="A41" s="200">
        <v>11</v>
      </c>
      <c r="B41" s="205" t="s">
        <v>80</v>
      </c>
      <c r="C41" s="202">
        <v>16</v>
      </c>
      <c r="D41" s="208" t="s">
        <v>81</v>
      </c>
      <c r="E41" s="209" t="s">
        <v>82</v>
      </c>
      <c r="F41" s="213"/>
      <c r="G41" s="215"/>
      <c r="H41" s="218"/>
      <c r="I41" s="218"/>
      <c r="J41" s="218"/>
      <c r="M41" s="213"/>
    </row>
    <row r="42" spans="1:13" s="192" customFormat="1" ht="57" customHeight="1">
      <c r="A42" s="264">
        <v>12</v>
      </c>
      <c r="B42" s="258" t="s">
        <v>265</v>
      </c>
      <c r="C42" s="202">
        <v>17</v>
      </c>
      <c r="D42" s="202" t="s">
        <v>266</v>
      </c>
      <c r="E42" s="210" t="s">
        <v>267</v>
      </c>
      <c r="F42" s="213"/>
      <c r="G42" s="215"/>
      <c r="H42" s="218"/>
      <c r="I42" s="218"/>
      <c r="J42" s="218"/>
      <c r="M42" s="213"/>
    </row>
    <row r="43" spans="1:13" s="192" customFormat="1" ht="57" customHeight="1">
      <c r="A43" s="264"/>
      <c r="B43" s="258"/>
      <c r="C43" s="202">
        <v>18</v>
      </c>
      <c r="D43" s="202" t="s">
        <v>304</v>
      </c>
      <c r="E43" s="210" t="s">
        <v>305</v>
      </c>
      <c r="F43" s="213"/>
      <c r="G43" s="215"/>
      <c r="H43" s="218"/>
      <c r="I43" s="218"/>
      <c r="J43" s="218"/>
      <c r="M43" s="213"/>
    </row>
    <row r="44" spans="1:13" s="192" customFormat="1" ht="57" customHeight="1">
      <c r="A44" s="264"/>
      <c r="B44" s="258"/>
      <c r="C44" s="202">
        <v>19</v>
      </c>
      <c r="D44" s="202" t="s">
        <v>268</v>
      </c>
      <c r="E44" s="210" t="s">
        <v>269</v>
      </c>
      <c r="F44" s="213"/>
      <c r="G44" s="215"/>
      <c r="H44" s="218"/>
      <c r="I44" s="218"/>
      <c r="J44" s="218"/>
      <c r="M44" s="213"/>
    </row>
    <row r="45" spans="1:13" s="192" customFormat="1" ht="99.75" customHeight="1">
      <c r="A45" s="264"/>
      <c r="B45" s="258"/>
      <c r="C45" s="202">
        <v>20</v>
      </c>
      <c r="D45" s="202" t="s">
        <v>270</v>
      </c>
      <c r="E45" s="210" t="s">
        <v>271</v>
      </c>
      <c r="F45" s="213"/>
      <c r="G45" s="215"/>
      <c r="H45" s="218"/>
      <c r="I45" s="218"/>
      <c r="J45" s="218"/>
      <c r="M45" s="213"/>
    </row>
    <row r="46" spans="1:13" s="192" customFormat="1" ht="71.25" customHeight="1">
      <c r="A46" s="264"/>
      <c r="B46" s="258"/>
      <c r="C46" s="202">
        <v>21</v>
      </c>
      <c r="D46" s="202" t="s">
        <v>274</v>
      </c>
      <c r="E46" s="210" t="s">
        <v>275</v>
      </c>
      <c r="F46" s="213"/>
      <c r="G46" s="215"/>
      <c r="H46" s="218"/>
      <c r="I46" s="218"/>
      <c r="J46" s="218"/>
      <c r="M46" s="213"/>
    </row>
    <row r="47" spans="1:13" s="192" customFormat="1" ht="42.75" customHeight="1">
      <c r="A47" s="264"/>
      <c r="B47" s="258"/>
      <c r="C47" s="202">
        <v>22</v>
      </c>
      <c r="D47" s="202" t="s">
        <v>276</v>
      </c>
      <c r="E47" s="210" t="s">
        <v>277</v>
      </c>
      <c r="F47" s="213"/>
      <c r="G47" s="215"/>
      <c r="H47" s="218"/>
      <c r="I47" s="218"/>
      <c r="J47" s="218"/>
      <c r="M47" s="213"/>
    </row>
    <row r="48" spans="1:13" s="192" customFormat="1" ht="57" customHeight="1">
      <c r="A48" s="203">
        <v>13</v>
      </c>
      <c r="B48" s="204" t="s">
        <v>278</v>
      </c>
      <c r="C48" s="202">
        <v>23</v>
      </c>
      <c r="D48" s="202" t="s">
        <v>279</v>
      </c>
      <c r="E48" s="210" t="s">
        <v>280</v>
      </c>
      <c r="F48" s="213"/>
      <c r="G48" s="215"/>
      <c r="H48" s="218"/>
      <c r="I48" s="218"/>
      <c r="J48" s="218"/>
      <c r="M48" s="213"/>
    </row>
    <row r="49" spans="1:13" s="192" customFormat="1" ht="42.75" customHeight="1">
      <c r="A49" s="203">
        <v>14</v>
      </c>
      <c r="B49" s="204" t="s">
        <v>281</v>
      </c>
      <c r="C49" s="202">
        <v>24</v>
      </c>
      <c r="D49" s="202" t="s">
        <v>282</v>
      </c>
      <c r="E49" s="210" t="s">
        <v>283</v>
      </c>
      <c r="F49" s="213"/>
      <c r="G49" s="215"/>
      <c r="H49" s="218"/>
      <c r="I49" s="218"/>
      <c r="J49" s="218"/>
      <c r="M49" s="213"/>
    </row>
    <row r="50" spans="1:13" s="192" customFormat="1" ht="28.5" customHeight="1">
      <c r="A50" s="203">
        <v>15</v>
      </c>
      <c r="B50" s="204" t="s">
        <v>284</v>
      </c>
      <c r="C50" s="202">
        <v>25</v>
      </c>
      <c r="D50" s="202" t="s">
        <v>285</v>
      </c>
      <c r="E50" s="210" t="s">
        <v>286</v>
      </c>
      <c r="F50" s="213"/>
      <c r="G50" s="215"/>
      <c r="H50" s="218"/>
      <c r="I50" s="218"/>
      <c r="J50" s="218"/>
      <c r="M50" s="213"/>
    </row>
    <row r="51" spans="1:13" s="192" customFormat="1" ht="28.5" customHeight="1">
      <c r="A51" s="203">
        <v>16</v>
      </c>
      <c r="B51" s="204" t="s">
        <v>287</v>
      </c>
      <c r="C51" s="202">
        <v>26</v>
      </c>
      <c r="D51" s="202" t="s">
        <v>288</v>
      </c>
      <c r="E51" s="210" t="s">
        <v>289</v>
      </c>
      <c r="F51" s="213"/>
      <c r="G51" s="215"/>
      <c r="H51" s="218"/>
      <c r="I51" s="218"/>
      <c r="J51" s="218"/>
      <c r="M51" s="213"/>
    </row>
    <row r="52" spans="1:13" s="192" customFormat="1" ht="28.5" customHeight="1">
      <c r="A52" s="264">
        <v>17</v>
      </c>
      <c r="B52" s="258" t="s">
        <v>86</v>
      </c>
      <c r="C52" s="256">
        <v>27</v>
      </c>
      <c r="D52" s="202" t="s">
        <v>87</v>
      </c>
      <c r="E52" s="210" t="s">
        <v>88</v>
      </c>
      <c r="F52" s="252"/>
      <c r="G52" s="253"/>
      <c r="H52" s="254"/>
      <c r="I52" s="254"/>
      <c r="J52" s="254"/>
      <c r="M52" s="252"/>
    </row>
    <row r="53" spans="1:13" s="192" customFormat="1" ht="28.5" customHeight="1">
      <c r="A53" s="264"/>
      <c r="B53" s="258"/>
      <c r="C53" s="256"/>
      <c r="D53" s="202" t="s">
        <v>89</v>
      </c>
      <c r="E53" s="210" t="s">
        <v>90</v>
      </c>
      <c r="F53" s="252"/>
      <c r="G53" s="253"/>
      <c r="H53" s="254"/>
      <c r="I53" s="254"/>
      <c r="J53" s="254"/>
      <c r="M53" s="252"/>
    </row>
    <row r="54" spans="1:13" s="192" customFormat="1" ht="28.5" customHeight="1">
      <c r="A54" s="264"/>
      <c r="B54" s="258"/>
      <c r="C54" s="256"/>
      <c r="D54" s="202" t="s">
        <v>91</v>
      </c>
      <c r="E54" s="210" t="s">
        <v>92</v>
      </c>
      <c r="F54" s="252"/>
      <c r="G54" s="253"/>
      <c r="H54" s="254"/>
      <c r="I54" s="254"/>
      <c r="J54" s="254"/>
      <c r="M54" s="252"/>
    </row>
    <row r="55" spans="1:13" s="192" customFormat="1" ht="28.5" customHeight="1">
      <c r="A55" s="264"/>
      <c r="B55" s="258"/>
      <c r="C55" s="256"/>
      <c r="D55" s="202" t="s">
        <v>93</v>
      </c>
      <c r="E55" s="210" t="s">
        <v>94</v>
      </c>
      <c r="F55" s="252"/>
      <c r="G55" s="253"/>
      <c r="H55" s="254"/>
      <c r="I55" s="254"/>
      <c r="J55" s="254"/>
      <c r="M55" s="252"/>
    </row>
    <row r="56" spans="1:13" s="192" customFormat="1" ht="28.5" customHeight="1">
      <c r="A56" s="200">
        <v>18</v>
      </c>
      <c r="B56" s="205" t="s">
        <v>95</v>
      </c>
      <c r="C56" s="202">
        <v>28</v>
      </c>
      <c r="D56" s="202" t="s">
        <v>96</v>
      </c>
      <c r="E56" s="210" t="s">
        <v>97</v>
      </c>
      <c r="F56" s="213"/>
      <c r="G56" s="215"/>
      <c r="H56" s="218"/>
      <c r="I56" s="218"/>
      <c r="J56" s="218"/>
      <c r="M56" s="213"/>
    </row>
    <row r="57" spans="1:13" s="192" customFormat="1" ht="42.75" customHeight="1">
      <c r="A57" s="264">
        <v>19</v>
      </c>
      <c r="B57" s="258" t="s">
        <v>100</v>
      </c>
      <c r="C57" s="256">
        <v>29</v>
      </c>
      <c r="D57" s="202" t="s">
        <v>101</v>
      </c>
      <c r="E57" s="210" t="s">
        <v>102</v>
      </c>
      <c r="F57" s="252"/>
      <c r="G57" s="253"/>
      <c r="H57" s="254"/>
      <c r="I57" s="254"/>
      <c r="J57" s="254"/>
      <c r="M57" s="252"/>
    </row>
    <row r="58" spans="1:13" s="192" customFormat="1" ht="71.25" customHeight="1">
      <c r="A58" s="264"/>
      <c r="B58" s="258"/>
      <c r="C58" s="256"/>
      <c r="D58" s="202" t="s">
        <v>109</v>
      </c>
      <c r="E58" s="210" t="s">
        <v>110</v>
      </c>
      <c r="F58" s="252"/>
      <c r="G58" s="253"/>
      <c r="H58" s="254"/>
      <c r="I58" s="254"/>
      <c r="J58" s="254"/>
      <c r="M58" s="252"/>
    </row>
    <row r="59" spans="1:13" s="192" customFormat="1" ht="42.75" customHeight="1">
      <c r="A59" s="264"/>
      <c r="B59" s="258"/>
      <c r="C59" s="256">
        <v>30</v>
      </c>
      <c r="D59" s="202" t="s">
        <v>105</v>
      </c>
      <c r="E59" s="210" t="s">
        <v>106</v>
      </c>
      <c r="F59" s="252"/>
      <c r="G59" s="253"/>
      <c r="H59" s="254"/>
      <c r="I59" s="254"/>
      <c r="J59" s="254"/>
      <c r="M59" s="252"/>
    </row>
    <row r="60" spans="1:13" s="192" customFormat="1" ht="42.75" customHeight="1">
      <c r="A60" s="264"/>
      <c r="B60" s="258"/>
      <c r="C60" s="256"/>
      <c r="D60" s="202" t="s">
        <v>107</v>
      </c>
      <c r="E60" s="210" t="s">
        <v>108</v>
      </c>
      <c r="F60" s="252"/>
      <c r="G60" s="253"/>
      <c r="H60" s="254"/>
      <c r="I60" s="254"/>
      <c r="J60" s="254"/>
      <c r="M60" s="252"/>
    </row>
    <row r="61" spans="1:13" s="192" customFormat="1" ht="57" customHeight="1">
      <c r="A61" s="264"/>
      <c r="B61" s="258"/>
      <c r="C61" s="256"/>
      <c r="D61" s="202" t="s">
        <v>111</v>
      </c>
      <c r="E61" s="210" t="s">
        <v>112</v>
      </c>
      <c r="F61" s="252"/>
      <c r="G61" s="253"/>
      <c r="H61" s="254"/>
      <c r="I61" s="254"/>
      <c r="J61" s="254"/>
      <c r="M61" s="252"/>
    </row>
    <row r="62" spans="1:13" s="192" customFormat="1" ht="42.75" customHeight="1">
      <c r="A62" s="264"/>
      <c r="B62" s="258"/>
      <c r="C62" s="256">
        <v>31</v>
      </c>
      <c r="D62" s="202" t="s">
        <v>103</v>
      </c>
      <c r="E62" s="210" t="s">
        <v>104</v>
      </c>
      <c r="F62" s="252"/>
      <c r="G62" s="253"/>
      <c r="H62" s="254"/>
      <c r="I62" s="254"/>
      <c r="J62" s="254"/>
      <c r="M62" s="252"/>
    </row>
    <row r="63" spans="1:13" s="192" customFormat="1" ht="85.5" customHeight="1">
      <c r="A63" s="264"/>
      <c r="B63" s="258"/>
      <c r="C63" s="256"/>
      <c r="D63" s="202" t="s">
        <v>113</v>
      </c>
      <c r="E63" s="210" t="s">
        <v>114</v>
      </c>
      <c r="F63" s="252"/>
      <c r="G63" s="253"/>
      <c r="H63" s="254"/>
      <c r="I63" s="254"/>
      <c r="J63" s="254"/>
      <c r="M63" s="252"/>
    </row>
    <row r="64" spans="1:13" s="192" customFormat="1" ht="57" customHeight="1">
      <c r="A64" s="264">
        <v>20</v>
      </c>
      <c r="B64" s="267" t="s">
        <v>115</v>
      </c>
      <c r="C64" s="256">
        <v>32</v>
      </c>
      <c r="D64" s="202" t="s">
        <v>120</v>
      </c>
      <c r="E64" s="210" t="s">
        <v>121</v>
      </c>
      <c r="F64" s="252"/>
      <c r="G64" s="253"/>
      <c r="H64" s="254"/>
      <c r="I64" s="254"/>
      <c r="J64" s="254"/>
      <c r="M64" s="252"/>
    </row>
    <row r="65" spans="1:13" s="192" customFormat="1" ht="99.75" customHeight="1">
      <c r="A65" s="264"/>
      <c r="B65" s="267"/>
      <c r="C65" s="256"/>
      <c r="D65" s="202" t="s">
        <v>128</v>
      </c>
      <c r="E65" s="210" t="s">
        <v>129</v>
      </c>
      <c r="F65" s="252"/>
      <c r="G65" s="253"/>
      <c r="H65" s="254"/>
      <c r="I65" s="254"/>
      <c r="J65" s="254"/>
      <c r="M65" s="252"/>
    </row>
    <row r="66" spans="1:13" s="192" customFormat="1" ht="57" customHeight="1">
      <c r="A66" s="264"/>
      <c r="B66" s="267"/>
      <c r="C66" s="256"/>
      <c r="D66" s="202" t="s">
        <v>132</v>
      </c>
      <c r="E66" s="210" t="s">
        <v>133</v>
      </c>
      <c r="F66" s="252"/>
      <c r="G66" s="253"/>
      <c r="H66" s="254"/>
      <c r="I66" s="254"/>
      <c r="J66" s="254"/>
      <c r="M66" s="252"/>
    </row>
    <row r="67" spans="1:13" s="192" customFormat="1" ht="85.5" customHeight="1">
      <c r="A67" s="264"/>
      <c r="B67" s="267"/>
      <c r="C67" s="256"/>
      <c r="D67" s="202" t="s">
        <v>136</v>
      </c>
      <c r="E67" s="210" t="s">
        <v>137</v>
      </c>
      <c r="F67" s="252"/>
      <c r="G67" s="253"/>
      <c r="H67" s="254"/>
      <c r="I67" s="254"/>
      <c r="J67" s="254"/>
      <c r="M67" s="252"/>
    </row>
    <row r="68" spans="1:13" s="192" customFormat="1" ht="85.5" customHeight="1">
      <c r="A68" s="264"/>
      <c r="B68" s="267"/>
      <c r="C68" s="256">
        <v>33</v>
      </c>
      <c r="D68" s="202" t="s">
        <v>116</v>
      </c>
      <c r="E68" s="210" t="s">
        <v>117</v>
      </c>
      <c r="F68" s="252"/>
      <c r="G68" s="253"/>
      <c r="H68" s="254"/>
      <c r="I68" s="254"/>
      <c r="J68" s="254"/>
      <c r="M68" s="252"/>
    </row>
    <row r="69" spans="1:13" s="192" customFormat="1" ht="99.75" customHeight="1">
      <c r="A69" s="264"/>
      <c r="B69" s="267"/>
      <c r="C69" s="256"/>
      <c r="D69" s="202" t="s">
        <v>118</v>
      </c>
      <c r="E69" s="210" t="s">
        <v>119</v>
      </c>
      <c r="F69" s="252"/>
      <c r="G69" s="253"/>
      <c r="H69" s="254"/>
      <c r="I69" s="254"/>
      <c r="J69" s="254"/>
      <c r="M69" s="252"/>
    </row>
    <row r="70" spans="1:13" s="192" customFormat="1" ht="57" customHeight="1">
      <c r="A70" s="264"/>
      <c r="B70" s="267"/>
      <c r="C70" s="256"/>
      <c r="D70" s="202" t="s">
        <v>122</v>
      </c>
      <c r="E70" s="210" t="s">
        <v>123</v>
      </c>
      <c r="F70" s="252"/>
      <c r="G70" s="253"/>
      <c r="H70" s="254"/>
      <c r="I70" s="254"/>
      <c r="J70" s="254"/>
      <c r="M70" s="252"/>
    </row>
    <row r="71" spans="1:13" s="192" customFormat="1" ht="71.25" customHeight="1">
      <c r="A71" s="264"/>
      <c r="B71" s="267"/>
      <c r="C71" s="256"/>
      <c r="D71" s="202" t="s">
        <v>124</v>
      </c>
      <c r="E71" s="210" t="s">
        <v>125</v>
      </c>
      <c r="F71" s="252"/>
      <c r="G71" s="253"/>
      <c r="H71" s="254"/>
      <c r="I71" s="254"/>
      <c r="J71" s="254"/>
      <c r="M71" s="252"/>
    </row>
    <row r="72" spans="1:13" s="192" customFormat="1" ht="99.75" customHeight="1">
      <c r="A72" s="264"/>
      <c r="B72" s="267"/>
      <c r="C72" s="256"/>
      <c r="D72" s="202" t="s">
        <v>126</v>
      </c>
      <c r="E72" s="210" t="s">
        <v>127</v>
      </c>
      <c r="F72" s="252"/>
      <c r="G72" s="253"/>
      <c r="H72" s="254"/>
      <c r="I72" s="254"/>
      <c r="J72" s="254"/>
      <c r="M72" s="252"/>
    </row>
    <row r="73" spans="1:13" s="192" customFormat="1" ht="99.75" customHeight="1">
      <c r="A73" s="264"/>
      <c r="B73" s="267"/>
      <c r="C73" s="202">
        <v>34</v>
      </c>
      <c r="D73" s="202" t="s">
        <v>130</v>
      </c>
      <c r="E73" s="210" t="s">
        <v>131</v>
      </c>
      <c r="F73" s="213"/>
      <c r="G73" s="215"/>
      <c r="H73" s="218"/>
      <c r="I73" s="218"/>
      <c r="J73" s="218"/>
      <c r="M73" s="213"/>
    </row>
    <row r="74" spans="1:13" s="192" customFormat="1" ht="57" customHeight="1">
      <c r="A74" s="264"/>
      <c r="B74" s="267"/>
      <c r="C74" s="202">
        <v>35</v>
      </c>
      <c r="D74" s="202" t="s">
        <v>134</v>
      </c>
      <c r="E74" s="210" t="s">
        <v>135</v>
      </c>
      <c r="F74" s="213"/>
      <c r="G74" s="215"/>
      <c r="H74" s="218"/>
      <c r="I74" s="218"/>
      <c r="J74" s="218"/>
      <c r="M74" s="213"/>
    </row>
    <row r="75" spans="1:13" s="192" customFormat="1" ht="42.75" customHeight="1">
      <c r="A75" s="265">
        <v>21</v>
      </c>
      <c r="B75" s="266" t="s">
        <v>142</v>
      </c>
      <c r="C75" s="202">
        <v>36</v>
      </c>
      <c r="D75" s="211" t="s">
        <v>143</v>
      </c>
      <c r="E75" s="212" t="s">
        <v>144</v>
      </c>
      <c r="F75" s="213"/>
      <c r="G75" s="215"/>
      <c r="H75" s="218"/>
      <c r="I75" s="218"/>
      <c r="J75" s="218"/>
      <c r="M75" s="213"/>
    </row>
    <row r="76" spans="1:13" s="192" customFormat="1" ht="42.75" customHeight="1">
      <c r="A76" s="265"/>
      <c r="B76" s="266"/>
      <c r="C76" s="202">
        <v>37</v>
      </c>
      <c r="D76" s="211" t="s">
        <v>145</v>
      </c>
      <c r="E76" s="212" t="s">
        <v>146</v>
      </c>
      <c r="F76" s="213"/>
      <c r="G76" s="215"/>
      <c r="H76" s="218"/>
      <c r="I76" s="218"/>
      <c r="J76" s="218"/>
      <c r="M76" s="213"/>
    </row>
    <row r="77" spans="1:13" s="192" customFormat="1" ht="28.5" customHeight="1">
      <c r="A77" s="265"/>
      <c r="B77" s="266"/>
      <c r="C77" s="256">
        <v>38</v>
      </c>
      <c r="D77" s="211" t="s">
        <v>149</v>
      </c>
      <c r="E77" s="212" t="s">
        <v>150</v>
      </c>
      <c r="F77" s="252"/>
      <c r="G77" s="253"/>
      <c r="H77" s="254"/>
      <c r="I77" s="254"/>
      <c r="J77" s="254"/>
      <c r="M77" s="252"/>
    </row>
    <row r="78" spans="1:13" s="192" customFormat="1" ht="28.5" customHeight="1">
      <c r="A78" s="265"/>
      <c r="B78" s="266"/>
      <c r="C78" s="256"/>
      <c r="D78" s="211" t="s">
        <v>151</v>
      </c>
      <c r="E78" s="212" t="s">
        <v>152</v>
      </c>
      <c r="F78" s="252"/>
      <c r="G78" s="253"/>
      <c r="H78" s="254"/>
      <c r="I78" s="254"/>
      <c r="J78" s="254"/>
      <c r="M78" s="252"/>
    </row>
    <row r="79" spans="1:13" s="192" customFormat="1" ht="28.5" customHeight="1">
      <c r="A79" s="265"/>
      <c r="B79" s="266"/>
      <c r="C79" s="256"/>
      <c r="D79" s="211" t="s">
        <v>155</v>
      </c>
      <c r="E79" s="212" t="s">
        <v>156</v>
      </c>
      <c r="F79" s="252"/>
      <c r="G79" s="253"/>
      <c r="H79" s="254"/>
      <c r="I79" s="254"/>
      <c r="J79" s="254"/>
      <c r="M79" s="252"/>
    </row>
    <row r="80" spans="1:13" s="192" customFormat="1" ht="42.75" customHeight="1">
      <c r="A80" s="265"/>
      <c r="B80" s="266"/>
      <c r="C80" s="202">
        <v>39</v>
      </c>
      <c r="D80" s="211" t="s">
        <v>153</v>
      </c>
      <c r="E80" s="212" t="s">
        <v>154</v>
      </c>
      <c r="F80" s="213"/>
      <c r="G80" s="215"/>
      <c r="H80" s="218"/>
      <c r="I80" s="218"/>
      <c r="J80" s="218"/>
      <c r="M80" s="213"/>
    </row>
    <row r="81" spans="1:13" s="192" customFormat="1" ht="15" customHeight="1">
      <c r="A81" s="265"/>
      <c r="B81" s="266"/>
      <c r="C81" s="202">
        <v>40</v>
      </c>
      <c r="D81" s="211" t="s">
        <v>147</v>
      </c>
      <c r="E81" s="212" t="s">
        <v>148</v>
      </c>
      <c r="F81" s="213"/>
      <c r="G81" s="215"/>
      <c r="H81" s="218"/>
      <c r="I81" s="218"/>
      <c r="J81" s="218"/>
      <c r="M81" s="213"/>
    </row>
    <row r="82" spans="1:13" s="192" customFormat="1" ht="28.5" customHeight="1">
      <c r="A82" s="203">
        <v>22</v>
      </c>
      <c r="B82" s="204" t="s">
        <v>157</v>
      </c>
      <c r="C82" s="202">
        <v>41</v>
      </c>
      <c r="D82" s="211" t="s">
        <v>158</v>
      </c>
      <c r="E82" s="212" t="s">
        <v>159</v>
      </c>
      <c r="F82" s="213"/>
      <c r="G82" s="215"/>
      <c r="H82" s="218"/>
      <c r="I82" s="218"/>
      <c r="J82" s="218"/>
      <c r="M82" s="213"/>
    </row>
    <row r="83" spans="1:13" s="192" customFormat="1" ht="42.75" customHeight="1">
      <c r="A83" s="203">
        <v>23</v>
      </c>
      <c r="B83" s="204" t="s">
        <v>160</v>
      </c>
      <c r="C83" s="202">
        <v>42</v>
      </c>
      <c r="D83" s="211" t="s">
        <v>161</v>
      </c>
      <c r="E83" s="212" t="s">
        <v>162</v>
      </c>
      <c r="F83" s="213"/>
      <c r="G83" s="215"/>
      <c r="H83" s="218"/>
      <c r="I83" s="218"/>
      <c r="J83" s="218"/>
      <c r="M83" s="213"/>
    </row>
    <row r="84" spans="1:13" s="192" customFormat="1" ht="28.5" customHeight="1">
      <c r="A84" s="203">
        <v>24</v>
      </c>
      <c r="B84" s="204" t="s">
        <v>163</v>
      </c>
      <c r="C84" s="202">
        <v>43</v>
      </c>
      <c r="D84" s="211" t="s">
        <v>164</v>
      </c>
      <c r="E84" s="212" t="s">
        <v>165</v>
      </c>
      <c r="F84" s="213"/>
      <c r="G84" s="215"/>
      <c r="H84" s="218"/>
      <c r="I84" s="218"/>
      <c r="J84" s="218"/>
      <c r="M84" s="213"/>
    </row>
    <row r="85" spans="1:13" s="192" customFormat="1" ht="28.5" customHeight="1">
      <c r="A85" s="264">
        <v>25</v>
      </c>
      <c r="B85" s="258" t="s">
        <v>4</v>
      </c>
      <c r="C85" s="256">
        <v>44</v>
      </c>
      <c r="D85" s="208" t="s">
        <v>5</v>
      </c>
      <c r="E85" s="209" t="s">
        <v>6</v>
      </c>
      <c r="F85" s="252"/>
      <c r="G85" s="253"/>
      <c r="H85" s="254"/>
      <c r="I85" s="254"/>
      <c r="J85" s="254"/>
      <c r="M85" s="252"/>
    </row>
    <row r="86" spans="1:13" s="192" customFormat="1" ht="28.5" customHeight="1">
      <c r="A86" s="264"/>
      <c r="B86" s="258"/>
      <c r="C86" s="256"/>
      <c r="D86" s="208" t="s">
        <v>7</v>
      </c>
      <c r="E86" s="209" t="s">
        <v>8</v>
      </c>
      <c r="F86" s="252"/>
      <c r="G86" s="253"/>
      <c r="H86" s="254"/>
      <c r="I86" s="254"/>
      <c r="J86" s="254"/>
      <c r="M86" s="252"/>
    </row>
    <row r="87" spans="1:13" s="192" customFormat="1" ht="15" customHeight="1">
      <c r="A87" s="264"/>
      <c r="B87" s="258"/>
      <c r="C87" s="256"/>
      <c r="D87" s="208" t="s">
        <v>9</v>
      </c>
      <c r="E87" s="209" t="s">
        <v>10</v>
      </c>
      <c r="F87" s="252"/>
      <c r="G87" s="253"/>
      <c r="H87" s="254"/>
      <c r="I87" s="254"/>
      <c r="J87" s="254"/>
      <c r="M87" s="252"/>
    </row>
    <row r="88" spans="1:13" s="192" customFormat="1" ht="28.5" customHeight="1">
      <c r="A88" s="264"/>
      <c r="B88" s="258"/>
      <c r="C88" s="256"/>
      <c r="D88" s="208" t="s">
        <v>11</v>
      </c>
      <c r="E88" s="209" t="s">
        <v>12</v>
      </c>
      <c r="F88" s="252"/>
      <c r="G88" s="253"/>
      <c r="H88" s="254"/>
      <c r="I88" s="254"/>
      <c r="J88" s="254"/>
      <c r="M88" s="252"/>
    </row>
    <row r="89" spans="1:13" s="192" customFormat="1" ht="28.5" customHeight="1">
      <c r="A89" s="264"/>
      <c r="B89" s="258"/>
      <c r="C89" s="202">
        <v>45</v>
      </c>
      <c r="D89" s="208" t="s">
        <v>13</v>
      </c>
      <c r="E89" s="209" t="s">
        <v>14</v>
      </c>
      <c r="F89" s="213"/>
      <c r="G89" s="215"/>
      <c r="H89" s="218"/>
      <c r="I89" s="218"/>
      <c r="J89" s="218"/>
      <c r="M89" s="213"/>
    </row>
    <row r="90" spans="1:13" s="192" customFormat="1" ht="15" customHeight="1">
      <c r="A90" s="206">
        <v>26</v>
      </c>
      <c r="B90" s="207" t="s">
        <v>15</v>
      </c>
      <c r="C90" s="202">
        <v>46</v>
      </c>
      <c r="D90" s="208" t="s">
        <v>16</v>
      </c>
      <c r="E90" s="209" t="s">
        <v>17</v>
      </c>
      <c r="F90" s="213"/>
      <c r="G90" s="215"/>
      <c r="H90" s="218"/>
      <c r="I90" s="218"/>
      <c r="J90" s="218"/>
      <c r="M90" s="213"/>
    </row>
    <row r="91" spans="1:13" s="192" customFormat="1" ht="85.5" customHeight="1">
      <c r="A91" s="265">
        <v>27</v>
      </c>
      <c r="B91" s="257" t="s">
        <v>166</v>
      </c>
      <c r="C91" s="202">
        <v>47</v>
      </c>
      <c r="D91" s="202" t="s">
        <v>167</v>
      </c>
      <c r="E91" s="210" t="s">
        <v>168</v>
      </c>
      <c r="F91" s="213"/>
      <c r="G91" s="215"/>
      <c r="H91" s="218"/>
      <c r="I91" s="218"/>
      <c r="J91" s="218"/>
      <c r="M91" s="213"/>
    </row>
    <row r="92" spans="1:13" s="192" customFormat="1" ht="28.5" customHeight="1">
      <c r="A92" s="265"/>
      <c r="B92" s="257"/>
      <c r="C92" s="256">
        <v>48</v>
      </c>
      <c r="D92" s="202" t="s">
        <v>169</v>
      </c>
      <c r="E92" s="210" t="s">
        <v>170</v>
      </c>
      <c r="F92" s="252"/>
      <c r="G92" s="253"/>
      <c r="H92" s="254"/>
      <c r="I92" s="254"/>
      <c r="J92" s="254"/>
      <c r="M92" s="252"/>
    </row>
    <row r="93" spans="1:13" s="192" customFormat="1" ht="57" customHeight="1">
      <c r="A93" s="265"/>
      <c r="B93" s="257"/>
      <c r="C93" s="256"/>
      <c r="D93" s="202" t="s">
        <v>175</v>
      </c>
      <c r="E93" s="210" t="s">
        <v>176</v>
      </c>
      <c r="F93" s="252"/>
      <c r="G93" s="253"/>
      <c r="H93" s="254"/>
      <c r="I93" s="254"/>
      <c r="J93" s="254"/>
      <c r="M93" s="252"/>
    </row>
    <row r="94" spans="1:13" s="192" customFormat="1" ht="28.5" customHeight="1">
      <c r="A94" s="265"/>
      <c r="B94" s="257"/>
      <c r="C94" s="256"/>
      <c r="D94" s="202" t="s">
        <v>177</v>
      </c>
      <c r="E94" s="210" t="s">
        <v>178</v>
      </c>
      <c r="F94" s="252"/>
      <c r="G94" s="253"/>
      <c r="H94" s="254"/>
      <c r="I94" s="254"/>
      <c r="J94" s="254"/>
      <c r="M94" s="252"/>
    </row>
    <row r="95" spans="1:13" s="192" customFormat="1" ht="57" customHeight="1">
      <c r="A95" s="265"/>
      <c r="B95" s="257"/>
      <c r="C95" s="256">
        <v>49</v>
      </c>
      <c r="D95" s="202" t="s">
        <v>171</v>
      </c>
      <c r="E95" s="210" t="s">
        <v>172</v>
      </c>
      <c r="F95" s="252"/>
      <c r="G95" s="253"/>
      <c r="H95" s="254"/>
      <c r="I95" s="254"/>
      <c r="J95" s="254"/>
      <c r="M95" s="252"/>
    </row>
    <row r="96" spans="1:13" s="192" customFormat="1" ht="71.25" customHeight="1">
      <c r="A96" s="265"/>
      <c r="B96" s="257"/>
      <c r="C96" s="256"/>
      <c r="D96" s="202" t="s">
        <v>173</v>
      </c>
      <c r="E96" s="210" t="s">
        <v>174</v>
      </c>
      <c r="F96" s="252"/>
      <c r="G96" s="253"/>
      <c r="H96" s="254"/>
      <c r="I96" s="254"/>
      <c r="J96" s="254"/>
      <c r="M96" s="252"/>
    </row>
    <row r="97" spans="1:13" s="192" customFormat="1" ht="71.25" customHeight="1">
      <c r="A97" s="264">
        <v>28</v>
      </c>
      <c r="B97" s="258" t="s">
        <v>179</v>
      </c>
      <c r="C97" s="256">
        <v>50</v>
      </c>
      <c r="D97" s="202" t="s">
        <v>180</v>
      </c>
      <c r="E97" s="210" t="s">
        <v>181</v>
      </c>
      <c r="F97" s="252"/>
      <c r="G97" s="253"/>
      <c r="H97" s="254"/>
      <c r="I97" s="254"/>
      <c r="J97" s="254"/>
      <c r="M97" s="252"/>
    </row>
    <row r="98" spans="1:13" s="192" customFormat="1" ht="85.5" customHeight="1">
      <c r="A98" s="264"/>
      <c r="B98" s="258"/>
      <c r="C98" s="256"/>
      <c r="D98" s="202" t="s">
        <v>182</v>
      </c>
      <c r="E98" s="210" t="s">
        <v>183</v>
      </c>
      <c r="F98" s="252"/>
      <c r="G98" s="253"/>
      <c r="H98" s="254"/>
      <c r="I98" s="254"/>
      <c r="J98" s="254"/>
      <c r="M98" s="252"/>
    </row>
    <row r="99" spans="1:13" s="192" customFormat="1" ht="28.5" customHeight="1">
      <c r="A99" s="264"/>
      <c r="B99" s="258"/>
      <c r="C99" s="256"/>
      <c r="D99" s="202" t="s">
        <v>184</v>
      </c>
      <c r="E99" s="210" t="s">
        <v>185</v>
      </c>
      <c r="F99" s="252"/>
      <c r="G99" s="253"/>
      <c r="H99" s="254"/>
      <c r="I99" s="254"/>
      <c r="J99" s="254"/>
      <c r="M99" s="252"/>
    </row>
    <row r="100" spans="1:13" s="192" customFormat="1" ht="71.25" customHeight="1">
      <c r="A100" s="203">
        <v>29</v>
      </c>
      <c r="B100" s="204" t="s">
        <v>186</v>
      </c>
      <c r="C100" s="202">
        <v>51</v>
      </c>
      <c r="D100" s="202" t="s">
        <v>187</v>
      </c>
      <c r="E100" s="210" t="s">
        <v>188</v>
      </c>
      <c r="F100" s="213"/>
      <c r="G100" s="215"/>
      <c r="H100" s="218"/>
      <c r="I100" s="218"/>
      <c r="J100" s="218"/>
      <c r="M100" s="213"/>
    </row>
    <row r="101" spans="1:13" s="192" customFormat="1" ht="71.25" customHeight="1">
      <c r="A101" s="203">
        <v>30</v>
      </c>
      <c r="B101" s="204" t="s">
        <v>189</v>
      </c>
      <c r="C101" s="202">
        <v>52</v>
      </c>
      <c r="D101" s="202" t="s">
        <v>190</v>
      </c>
      <c r="E101" s="210" t="s">
        <v>191</v>
      </c>
      <c r="F101" s="213"/>
      <c r="G101" s="215"/>
      <c r="H101" s="218"/>
      <c r="I101" s="218"/>
      <c r="J101" s="218"/>
      <c r="M101" s="213"/>
    </row>
    <row r="102" spans="1:13" s="192" customFormat="1" ht="26.4">
      <c r="A102" s="203">
        <v>31</v>
      </c>
      <c r="B102" s="204" t="s">
        <v>192</v>
      </c>
      <c r="C102" s="202">
        <v>53</v>
      </c>
      <c r="D102" s="202" t="s">
        <v>193</v>
      </c>
      <c r="E102" s="210" t="s">
        <v>194</v>
      </c>
      <c r="F102" s="213"/>
      <c r="G102" s="215"/>
      <c r="H102" s="218"/>
      <c r="I102" s="218"/>
      <c r="J102" s="218"/>
      <c r="M102" s="213"/>
    </row>
    <row r="103" spans="1:13" s="192" customFormat="1">
      <c r="A103" s="264">
        <v>32</v>
      </c>
      <c r="B103" s="258" t="s">
        <v>226</v>
      </c>
      <c r="C103" s="256">
        <v>54</v>
      </c>
      <c r="D103" s="202" t="s">
        <v>227</v>
      </c>
      <c r="E103" s="210" t="s">
        <v>228</v>
      </c>
      <c r="F103" s="252"/>
      <c r="G103" s="253"/>
      <c r="H103" s="254"/>
      <c r="I103" s="254"/>
      <c r="J103" s="254"/>
      <c r="M103" s="252"/>
    </row>
    <row r="104" spans="1:13" s="192" customFormat="1" ht="15" customHeight="1">
      <c r="A104" s="264"/>
      <c r="B104" s="258"/>
      <c r="C104" s="256"/>
      <c r="D104" s="202" t="s">
        <v>233</v>
      </c>
      <c r="E104" s="210" t="s">
        <v>234</v>
      </c>
      <c r="F104" s="252"/>
      <c r="G104" s="253"/>
      <c r="H104" s="254"/>
      <c r="I104" s="254"/>
      <c r="J104" s="254"/>
      <c r="M104" s="252"/>
    </row>
    <row r="105" spans="1:13" s="192" customFormat="1" ht="15" customHeight="1">
      <c r="A105" s="264"/>
      <c r="B105" s="258"/>
      <c r="C105" s="256"/>
      <c r="D105" s="202" t="s">
        <v>235</v>
      </c>
      <c r="E105" s="210" t="s">
        <v>236</v>
      </c>
      <c r="F105" s="252"/>
      <c r="G105" s="253"/>
      <c r="H105" s="254"/>
      <c r="I105" s="254"/>
      <c r="J105" s="254"/>
      <c r="M105" s="252"/>
    </row>
    <row r="106" spans="1:13" s="192" customFormat="1">
      <c r="A106" s="264"/>
      <c r="B106" s="258"/>
      <c r="C106" s="256"/>
      <c r="D106" s="202" t="s">
        <v>237</v>
      </c>
      <c r="E106" s="210" t="s">
        <v>238</v>
      </c>
      <c r="F106" s="252"/>
      <c r="G106" s="253"/>
      <c r="H106" s="254"/>
      <c r="I106" s="254"/>
      <c r="J106" s="254"/>
      <c r="M106" s="252"/>
    </row>
    <row r="107" spans="1:13" s="192" customFormat="1">
      <c r="A107" s="264"/>
      <c r="B107" s="258"/>
      <c r="C107" s="256"/>
      <c r="D107" s="202" t="s">
        <v>239</v>
      </c>
      <c r="E107" s="210" t="s">
        <v>240</v>
      </c>
      <c r="F107" s="252"/>
      <c r="G107" s="253"/>
      <c r="H107" s="254"/>
      <c r="I107" s="254"/>
      <c r="J107" s="254"/>
      <c r="M107" s="252"/>
    </row>
    <row r="108" spans="1:13" s="192" customFormat="1">
      <c r="A108" s="264"/>
      <c r="B108" s="258"/>
      <c r="C108" s="256">
        <v>55</v>
      </c>
      <c r="D108" s="202" t="s">
        <v>229</v>
      </c>
      <c r="E108" s="210" t="s">
        <v>230</v>
      </c>
      <c r="F108" s="252"/>
      <c r="G108" s="253"/>
      <c r="H108" s="254"/>
      <c r="I108" s="254"/>
      <c r="J108" s="254"/>
      <c r="M108" s="252"/>
    </row>
    <row r="109" spans="1:13" s="192" customFormat="1">
      <c r="A109" s="264"/>
      <c r="B109" s="258"/>
      <c r="C109" s="256"/>
      <c r="D109" s="202" t="s">
        <v>231</v>
      </c>
      <c r="E109" s="210" t="s">
        <v>232</v>
      </c>
      <c r="F109" s="252"/>
      <c r="G109" s="253"/>
      <c r="H109" s="254"/>
      <c r="I109" s="254"/>
      <c r="J109" s="254"/>
      <c r="M109" s="252"/>
    </row>
    <row r="110" spans="1:13" s="192" customFormat="1" ht="15" customHeight="1">
      <c r="A110" s="264"/>
      <c r="B110" s="258"/>
      <c r="C110" s="202">
        <v>56</v>
      </c>
      <c r="D110" s="202" t="s">
        <v>241</v>
      </c>
      <c r="E110" s="210" t="s">
        <v>242</v>
      </c>
      <c r="F110" s="213"/>
      <c r="G110" s="215"/>
      <c r="H110" s="218"/>
      <c r="I110" s="218"/>
      <c r="J110" s="218"/>
      <c r="M110" s="213"/>
    </row>
    <row r="111" spans="1:13" s="192" customFormat="1">
      <c r="A111" s="264"/>
      <c r="B111" s="258"/>
      <c r="C111" s="202">
        <v>57</v>
      </c>
      <c r="D111" s="202" t="s">
        <v>243</v>
      </c>
      <c r="E111" s="210" t="s">
        <v>244</v>
      </c>
      <c r="F111" s="213"/>
      <c r="G111" s="215"/>
      <c r="H111" s="218"/>
      <c r="I111" s="218"/>
      <c r="J111" s="218"/>
      <c r="M111" s="213"/>
    </row>
    <row r="112" spans="1:13" s="192" customFormat="1" ht="71.25" customHeight="1">
      <c r="A112" s="265">
        <v>33</v>
      </c>
      <c r="B112" s="257" t="s">
        <v>245</v>
      </c>
      <c r="C112" s="256">
        <v>58</v>
      </c>
      <c r="D112" s="202" t="s">
        <v>246</v>
      </c>
      <c r="E112" s="210" t="s">
        <v>247</v>
      </c>
      <c r="F112" s="252"/>
      <c r="G112" s="253"/>
      <c r="H112" s="254"/>
      <c r="I112" s="254"/>
      <c r="J112" s="254"/>
      <c r="M112" s="252"/>
    </row>
    <row r="113" spans="1:13" s="192" customFormat="1" ht="42.75" customHeight="1">
      <c r="A113" s="265"/>
      <c r="B113" s="257"/>
      <c r="C113" s="256"/>
      <c r="D113" s="202" t="s">
        <v>248</v>
      </c>
      <c r="E113" s="210" t="s">
        <v>249</v>
      </c>
      <c r="F113" s="252"/>
      <c r="G113" s="253"/>
      <c r="H113" s="254"/>
      <c r="I113" s="254"/>
      <c r="J113" s="254"/>
      <c r="M113" s="252"/>
    </row>
    <row r="114" spans="1:13" s="192" customFormat="1" ht="28.5" customHeight="1">
      <c r="A114" s="265"/>
      <c r="B114" s="257"/>
      <c r="C114" s="256"/>
      <c r="D114" s="202" t="s">
        <v>250</v>
      </c>
      <c r="E114" s="210" t="s">
        <v>251</v>
      </c>
      <c r="F114" s="252"/>
      <c r="G114" s="253"/>
      <c r="H114" s="254"/>
      <c r="I114" s="254"/>
      <c r="J114" s="254"/>
      <c r="M114" s="252"/>
    </row>
    <row r="115" spans="1:13" s="192" customFormat="1" ht="28.5" customHeight="1">
      <c r="A115" s="265"/>
      <c r="B115" s="257"/>
      <c r="C115" s="256"/>
      <c r="D115" s="202" t="s">
        <v>254</v>
      </c>
      <c r="E115" s="210" t="s">
        <v>255</v>
      </c>
      <c r="F115" s="252"/>
      <c r="G115" s="253"/>
      <c r="H115" s="254"/>
      <c r="I115" s="254"/>
      <c r="J115" s="254"/>
      <c r="M115" s="252"/>
    </row>
    <row r="116" spans="1:13" s="192" customFormat="1" ht="28.5" customHeight="1">
      <c r="A116" s="265"/>
      <c r="B116" s="257"/>
      <c r="C116" s="202">
        <v>59</v>
      </c>
      <c r="D116" s="202" t="s">
        <v>252</v>
      </c>
      <c r="E116" s="210" t="s">
        <v>253</v>
      </c>
      <c r="F116" s="213"/>
      <c r="G116" s="215"/>
      <c r="H116" s="218"/>
      <c r="I116" s="218"/>
      <c r="J116" s="218"/>
      <c r="M116" s="213"/>
    </row>
    <row r="117" spans="1:13" s="192" customFormat="1" ht="28.5" customHeight="1">
      <c r="A117" s="265">
        <v>34</v>
      </c>
      <c r="B117" s="257" t="s">
        <v>256</v>
      </c>
      <c r="C117" s="256">
        <v>60</v>
      </c>
      <c r="D117" s="202" t="s">
        <v>257</v>
      </c>
      <c r="E117" s="210" t="s">
        <v>258</v>
      </c>
      <c r="F117" s="252"/>
      <c r="G117" s="253"/>
      <c r="H117" s="254"/>
      <c r="I117" s="254"/>
      <c r="J117" s="254"/>
      <c r="M117" s="252"/>
    </row>
    <row r="118" spans="1:13" s="192" customFormat="1" ht="42.75" customHeight="1">
      <c r="A118" s="265"/>
      <c r="B118" s="257"/>
      <c r="C118" s="256"/>
      <c r="D118" s="202" t="s">
        <v>259</v>
      </c>
      <c r="E118" s="210" t="s">
        <v>260</v>
      </c>
      <c r="F118" s="252"/>
      <c r="G118" s="253"/>
      <c r="H118" s="254"/>
      <c r="I118" s="254"/>
      <c r="J118" s="254"/>
      <c r="M118" s="252"/>
    </row>
    <row r="119" spans="1:13" s="192" customFormat="1" ht="28.5" customHeight="1">
      <c r="A119" s="265"/>
      <c r="B119" s="257"/>
      <c r="C119" s="256"/>
      <c r="D119" s="202" t="s">
        <v>261</v>
      </c>
      <c r="E119" s="210" t="s">
        <v>262</v>
      </c>
      <c r="F119" s="252"/>
      <c r="G119" s="253"/>
      <c r="H119" s="254"/>
      <c r="I119" s="254"/>
      <c r="J119" s="254"/>
      <c r="M119" s="252"/>
    </row>
    <row r="120" spans="1:13" s="192" customFormat="1" ht="42.75" customHeight="1">
      <c r="A120" s="265"/>
      <c r="B120" s="257"/>
      <c r="C120" s="256"/>
      <c r="D120" s="202" t="s">
        <v>308</v>
      </c>
      <c r="E120" s="210" t="s">
        <v>309</v>
      </c>
      <c r="F120" s="252"/>
      <c r="G120" s="253"/>
      <c r="H120" s="254"/>
      <c r="I120" s="254"/>
      <c r="J120" s="254"/>
      <c r="M120" s="252"/>
    </row>
    <row r="121" spans="1:13" s="192" customFormat="1" ht="85.5" customHeight="1">
      <c r="A121" s="265"/>
      <c r="B121" s="257"/>
      <c r="C121" s="202">
        <v>61</v>
      </c>
      <c r="D121" s="202" t="s">
        <v>263</v>
      </c>
      <c r="E121" s="210" t="s">
        <v>264</v>
      </c>
      <c r="F121" s="213"/>
      <c r="G121" s="215"/>
      <c r="H121" s="218"/>
      <c r="I121" s="218"/>
      <c r="J121" s="218"/>
      <c r="M121" s="213"/>
    </row>
    <row r="122" spans="1:13" s="192" customFormat="1" ht="114" customHeight="1">
      <c r="A122" s="265">
        <v>35</v>
      </c>
      <c r="B122" s="257" t="s">
        <v>221</v>
      </c>
      <c r="C122" s="256">
        <v>62</v>
      </c>
      <c r="D122" s="208" t="s">
        <v>222</v>
      </c>
      <c r="E122" s="205" t="s">
        <v>223</v>
      </c>
      <c r="F122" s="252"/>
      <c r="G122" s="253"/>
      <c r="H122" s="254"/>
      <c r="I122" s="254"/>
      <c r="J122" s="254"/>
      <c r="M122" s="252"/>
    </row>
    <row r="123" spans="1:13" s="192" customFormat="1" ht="28.5" customHeight="1">
      <c r="A123" s="265"/>
      <c r="B123" s="257"/>
      <c r="C123" s="256"/>
      <c r="D123" s="208" t="s">
        <v>224</v>
      </c>
      <c r="E123" s="205" t="s">
        <v>225</v>
      </c>
      <c r="F123" s="252"/>
      <c r="G123" s="253"/>
      <c r="H123" s="254"/>
      <c r="I123" s="254"/>
      <c r="J123" s="254"/>
      <c r="M123" s="252"/>
    </row>
  </sheetData>
  <mergeCells count="191">
    <mergeCell ref="H77:H79"/>
    <mergeCell ref="H85:H88"/>
    <mergeCell ref="J103:J107"/>
    <mergeCell ref="J108:J109"/>
    <mergeCell ref="J112:J115"/>
    <mergeCell ref="J117:J120"/>
    <mergeCell ref="J122:J123"/>
    <mergeCell ref="J59:J61"/>
    <mergeCell ref="J62:J63"/>
    <mergeCell ref="J64:J67"/>
    <mergeCell ref="J68:J72"/>
    <mergeCell ref="J77:J79"/>
    <mergeCell ref="J85:J88"/>
    <mergeCell ref="J92:J94"/>
    <mergeCell ref="J95:J96"/>
    <mergeCell ref="J97:J99"/>
    <mergeCell ref="I68:I72"/>
    <mergeCell ref="I77:I79"/>
    <mergeCell ref="I85:I88"/>
    <mergeCell ref="I92:I94"/>
    <mergeCell ref="I95:I96"/>
    <mergeCell ref="I97:I99"/>
    <mergeCell ref="I103:I107"/>
    <mergeCell ref="I108:I109"/>
    <mergeCell ref="I10:I14"/>
    <mergeCell ref="I20:I24"/>
    <mergeCell ref="I26:I33"/>
    <mergeCell ref="I35:I38"/>
    <mergeCell ref="I52:I55"/>
    <mergeCell ref="I57:I58"/>
    <mergeCell ref="I59:I61"/>
    <mergeCell ref="I62:I63"/>
    <mergeCell ref="I64:I67"/>
    <mergeCell ref="H95:H96"/>
    <mergeCell ref="H97:H99"/>
    <mergeCell ref="H103:H107"/>
    <mergeCell ref="H108:H109"/>
    <mergeCell ref="H112:H115"/>
    <mergeCell ref="H117:H120"/>
    <mergeCell ref="A1:J1"/>
    <mergeCell ref="G4:G8"/>
    <mergeCell ref="G10:G14"/>
    <mergeCell ref="G20:G24"/>
    <mergeCell ref="G26:G33"/>
    <mergeCell ref="G35:G38"/>
    <mergeCell ref="G52:G55"/>
    <mergeCell ref="G57:G58"/>
    <mergeCell ref="G59:G61"/>
    <mergeCell ref="H4:H8"/>
    <mergeCell ref="H10:H14"/>
    <mergeCell ref="H20:H24"/>
    <mergeCell ref="H26:H33"/>
    <mergeCell ref="H35:H38"/>
    <mergeCell ref="H52:H55"/>
    <mergeCell ref="H57:H58"/>
    <mergeCell ref="H59:H61"/>
    <mergeCell ref="I4:I8"/>
    <mergeCell ref="J10:J14"/>
    <mergeCell ref="J20:J24"/>
    <mergeCell ref="J26:J33"/>
    <mergeCell ref="J35:J38"/>
    <mergeCell ref="J52:J55"/>
    <mergeCell ref="J57:J58"/>
    <mergeCell ref="A85:A89"/>
    <mergeCell ref="A91:A96"/>
    <mergeCell ref="C10:C14"/>
    <mergeCell ref="C20:C24"/>
    <mergeCell ref="C26:C33"/>
    <mergeCell ref="C35:C38"/>
    <mergeCell ref="C52:C55"/>
    <mergeCell ref="C57:C58"/>
    <mergeCell ref="C59:C61"/>
    <mergeCell ref="C62:C63"/>
    <mergeCell ref="C64:C67"/>
    <mergeCell ref="C68:C72"/>
    <mergeCell ref="C77:C79"/>
    <mergeCell ref="C85:C88"/>
    <mergeCell ref="C92:C94"/>
    <mergeCell ref="C95:C96"/>
    <mergeCell ref="F10:F14"/>
    <mergeCell ref="H92:H94"/>
    <mergeCell ref="A97:A99"/>
    <mergeCell ref="A103:A111"/>
    <mergeCell ref="A112:A116"/>
    <mergeCell ref="A117:A121"/>
    <mergeCell ref="A122:A123"/>
    <mergeCell ref="A75:A81"/>
    <mergeCell ref="B75:B81"/>
    <mergeCell ref="A10:A15"/>
    <mergeCell ref="A18:A19"/>
    <mergeCell ref="A20:A24"/>
    <mergeCell ref="A26:A39"/>
    <mergeCell ref="A42:A47"/>
    <mergeCell ref="A52:A55"/>
    <mergeCell ref="A57:A63"/>
    <mergeCell ref="A64:A74"/>
    <mergeCell ref="B122:B123"/>
    <mergeCell ref="B103:B111"/>
    <mergeCell ref="B97:B99"/>
    <mergeCell ref="B64:B74"/>
    <mergeCell ref="B112:B116"/>
    <mergeCell ref="B117:B121"/>
    <mergeCell ref="B42:B47"/>
    <mergeCell ref="B10:B15"/>
    <mergeCell ref="A2:A3"/>
    <mergeCell ref="B2:B3"/>
    <mergeCell ref="C2:C3"/>
    <mergeCell ref="D2:D3"/>
    <mergeCell ref="E2:E3"/>
    <mergeCell ref="F2:F3"/>
    <mergeCell ref="G2:G3"/>
    <mergeCell ref="H2:J2"/>
    <mergeCell ref="C4:C8"/>
    <mergeCell ref="A4:A8"/>
    <mergeCell ref="B4:B8"/>
    <mergeCell ref="J4:J8"/>
    <mergeCell ref="F77:F79"/>
    <mergeCell ref="C97:C99"/>
    <mergeCell ref="C103:C107"/>
    <mergeCell ref="C108:C109"/>
    <mergeCell ref="C112:C115"/>
    <mergeCell ref="C117:C120"/>
    <mergeCell ref="C122:C123"/>
    <mergeCell ref="B20:B24"/>
    <mergeCell ref="B18:B19"/>
    <mergeCell ref="B85:B89"/>
    <mergeCell ref="B26:B39"/>
    <mergeCell ref="B52:B55"/>
    <mergeCell ref="B57:B63"/>
    <mergeCell ref="B91:B96"/>
    <mergeCell ref="H68:H72"/>
    <mergeCell ref="F35:F38"/>
    <mergeCell ref="F20:F24"/>
    <mergeCell ref="F26:F33"/>
    <mergeCell ref="F4:F8"/>
    <mergeCell ref="F59:F61"/>
    <mergeCell ref="F62:F63"/>
    <mergeCell ref="F52:F55"/>
    <mergeCell ref="F57:F58"/>
    <mergeCell ref="M62:M63"/>
    <mergeCell ref="M64:M67"/>
    <mergeCell ref="M68:M72"/>
    <mergeCell ref="M77:M79"/>
    <mergeCell ref="M85:M88"/>
    <mergeCell ref="M92:M94"/>
    <mergeCell ref="M95:M96"/>
    <mergeCell ref="M97:M99"/>
    <mergeCell ref="F97:F99"/>
    <mergeCell ref="F92:F94"/>
    <mergeCell ref="F95:F96"/>
    <mergeCell ref="G92:G94"/>
    <mergeCell ref="G95:G96"/>
    <mergeCell ref="G97:G99"/>
    <mergeCell ref="F85:F88"/>
    <mergeCell ref="F64:F67"/>
    <mergeCell ref="F68:F72"/>
    <mergeCell ref="G62:G63"/>
    <mergeCell ref="G64:G67"/>
    <mergeCell ref="G68:G72"/>
    <mergeCell ref="G77:G79"/>
    <mergeCell ref="G85:G88"/>
    <mergeCell ref="H62:H63"/>
    <mergeCell ref="H64:H67"/>
    <mergeCell ref="M2:M3"/>
    <mergeCell ref="M4:M8"/>
    <mergeCell ref="M10:M14"/>
    <mergeCell ref="M20:M24"/>
    <mergeCell ref="M26:M33"/>
    <mergeCell ref="M35:M38"/>
    <mergeCell ref="M52:M55"/>
    <mergeCell ref="M57:M58"/>
    <mergeCell ref="M59:M61"/>
    <mergeCell ref="M103:M107"/>
    <mergeCell ref="M108:M109"/>
    <mergeCell ref="M112:M115"/>
    <mergeCell ref="M117:M120"/>
    <mergeCell ref="M122:M123"/>
    <mergeCell ref="F122:F123"/>
    <mergeCell ref="F108:F109"/>
    <mergeCell ref="F112:F115"/>
    <mergeCell ref="G108:G109"/>
    <mergeCell ref="G112:G115"/>
    <mergeCell ref="G117:G120"/>
    <mergeCell ref="G122:G123"/>
    <mergeCell ref="F103:F107"/>
    <mergeCell ref="G103:G107"/>
    <mergeCell ref="F117:F120"/>
    <mergeCell ref="H122:H123"/>
    <mergeCell ref="I117:I120"/>
    <mergeCell ref="I122:I123"/>
    <mergeCell ref="I112:I115"/>
  </mergeCells>
  <pageMargins left="0.25" right="0.25" top="0.75" bottom="0.75" header="0.3" footer="0.3"/>
  <pageSetup paperSize="9" scale="55" fitToHeight="0" orientation="portrait" r:id="rId1"/>
  <headerFooter>
    <oddFooter>&amp;C&amp;"Arial,обычный"&amp;P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40"/>
  <sheetViews>
    <sheetView tabSelected="1" zoomScale="140" zoomScaleNormal="140" workbookViewId="0">
      <selection activeCell="G10" sqref="G10"/>
    </sheetView>
  </sheetViews>
  <sheetFormatPr defaultColWidth="9.109375" defaultRowHeight="13.2"/>
  <cols>
    <col min="1" max="1" width="32.44140625" style="232" bestFit="1" customWidth="1"/>
    <col min="2" max="2" width="11" style="233" customWidth="1"/>
    <col min="3" max="3" width="13.88671875" style="234" customWidth="1"/>
    <col min="4" max="4" width="14.44140625" style="234" bestFit="1" customWidth="1"/>
    <col min="5" max="5" width="9.109375" style="234" customWidth="1"/>
    <col min="6" max="6" width="15.6640625" style="234" customWidth="1"/>
    <col min="7" max="16384" width="9.109375" style="220"/>
  </cols>
  <sheetData>
    <row r="1" spans="1:6">
      <c r="F1" s="238" t="s">
        <v>336</v>
      </c>
    </row>
    <row r="2" spans="1:6">
      <c r="F2" s="238" t="s">
        <v>334</v>
      </c>
    </row>
    <row r="3" spans="1:6">
      <c r="F3" s="238" t="s">
        <v>335</v>
      </c>
    </row>
    <row r="4" spans="1:6">
      <c r="F4" s="238" t="s">
        <v>331</v>
      </c>
    </row>
    <row r="6" spans="1:6" ht="15.6">
      <c r="A6" s="235" t="s">
        <v>332</v>
      </c>
    </row>
    <row r="7" spans="1:6" ht="15.6">
      <c r="A7" s="235" t="s">
        <v>333</v>
      </c>
    </row>
    <row r="9" spans="1:6" s="221" customFormat="1" ht="16.5" customHeight="1">
      <c r="A9" s="272" t="s">
        <v>313</v>
      </c>
      <c r="B9" s="273" t="s">
        <v>314</v>
      </c>
      <c r="C9" s="224"/>
      <c r="D9" s="222" t="s">
        <v>327</v>
      </c>
      <c r="E9" s="225"/>
      <c r="F9" s="226"/>
    </row>
    <row r="10" spans="1:6" s="221" customFormat="1" ht="65.25" customHeight="1">
      <c r="A10" s="272"/>
      <c r="B10" s="272"/>
      <c r="C10" s="223" t="s">
        <v>330</v>
      </c>
      <c r="D10" s="223" t="s">
        <v>328</v>
      </c>
      <c r="E10" s="223" t="s">
        <v>326</v>
      </c>
      <c r="F10" s="223" t="s">
        <v>329</v>
      </c>
    </row>
    <row r="11" spans="1:6" s="221" customFormat="1">
      <c r="A11" s="271" t="s">
        <v>25</v>
      </c>
      <c r="B11" s="227">
        <v>1</v>
      </c>
      <c r="C11" s="229">
        <v>23</v>
      </c>
      <c r="D11" s="237">
        <v>47</v>
      </c>
      <c r="E11" s="229">
        <v>4</v>
      </c>
      <c r="F11" s="229">
        <v>26</v>
      </c>
    </row>
    <row r="12" spans="1:6" s="221" customFormat="1">
      <c r="A12" s="271"/>
      <c r="B12" s="227">
        <v>2</v>
      </c>
      <c r="C12" s="229">
        <v>26</v>
      </c>
      <c r="D12" s="237">
        <v>63</v>
      </c>
      <c r="E12" s="229">
        <v>4</v>
      </c>
      <c r="F12" s="229">
        <v>7</v>
      </c>
    </row>
    <row r="13" spans="1:6" s="221" customFormat="1">
      <c r="A13" s="228" t="s">
        <v>220</v>
      </c>
      <c r="B13" s="227">
        <v>3</v>
      </c>
      <c r="C13" s="229">
        <v>30</v>
      </c>
      <c r="D13" s="237">
        <v>59</v>
      </c>
      <c r="E13" s="229">
        <v>5</v>
      </c>
      <c r="F13" s="229">
        <v>6</v>
      </c>
    </row>
    <row r="14" spans="1:6" s="221" customFormat="1">
      <c r="A14" s="228" t="s">
        <v>43</v>
      </c>
      <c r="B14" s="227">
        <v>4</v>
      </c>
      <c r="C14" s="229">
        <v>19</v>
      </c>
      <c r="D14" s="237">
        <v>51</v>
      </c>
      <c r="E14" s="229">
        <v>7</v>
      </c>
      <c r="F14" s="229">
        <v>23</v>
      </c>
    </row>
    <row r="15" spans="1:6" s="221" customFormat="1">
      <c r="A15" s="228" t="s">
        <v>299</v>
      </c>
      <c r="B15" s="227">
        <v>5</v>
      </c>
      <c r="C15" s="229">
        <v>25</v>
      </c>
      <c r="D15" s="237">
        <v>72</v>
      </c>
      <c r="E15" s="236">
        <v>1.5</v>
      </c>
      <c r="F15" s="236">
        <v>1.5</v>
      </c>
    </row>
    <row r="16" spans="1:6" s="221" customFormat="1">
      <c r="A16" s="228" t="s">
        <v>323</v>
      </c>
      <c r="B16" s="227">
        <v>6</v>
      </c>
      <c r="C16" s="229">
        <v>30</v>
      </c>
      <c r="D16" s="237">
        <v>67</v>
      </c>
      <c r="E16" s="229">
        <v>1</v>
      </c>
      <c r="F16" s="229">
        <v>2</v>
      </c>
    </row>
    <row r="17" spans="1:6" s="221" customFormat="1">
      <c r="A17" s="270" t="s">
        <v>48</v>
      </c>
      <c r="B17" s="227">
        <v>7</v>
      </c>
      <c r="C17" s="229">
        <v>21</v>
      </c>
      <c r="D17" s="237">
        <v>75</v>
      </c>
      <c r="E17" s="229">
        <v>2</v>
      </c>
      <c r="F17" s="229">
        <v>2</v>
      </c>
    </row>
    <row r="18" spans="1:6" s="221" customFormat="1">
      <c r="A18" s="270"/>
      <c r="B18" s="227">
        <v>8</v>
      </c>
      <c r="C18" s="229">
        <v>20</v>
      </c>
      <c r="D18" s="237">
        <v>75</v>
      </c>
      <c r="E18" s="229">
        <v>2</v>
      </c>
      <c r="F18" s="229">
        <v>3</v>
      </c>
    </row>
    <row r="19" spans="1:6" s="221" customFormat="1">
      <c r="A19" s="270"/>
      <c r="B19" s="227">
        <v>9</v>
      </c>
      <c r="C19" s="229">
        <v>15</v>
      </c>
      <c r="D19" s="237">
        <v>68</v>
      </c>
      <c r="E19" s="229">
        <v>3</v>
      </c>
      <c r="F19" s="229">
        <v>14</v>
      </c>
    </row>
    <row r="20" spans="1:6" s="221" customFormat="1">
      <c r="A20" s="271" t="s">
        <v>324</v>
      </c>
      <c r="B20" s="227">
        <v>10</v>
      </c>
      <c r="C20" s="229">
        <v>20</v>
      </c>
      <c r="D20" s="237">
        <v>76</v>
      </c>
      <c r="E20" s="229">
        <v>2</v>
      </c>
      <c r="F20" s="229">
        <v>2</v>
      </c>
    </row>
    <row r="21" spans="1:6" s="221" customFormat="1">
      <c r="A21" s="271"/>
      <c r="B21" s="227">
        <v>11</v>
      </c>
      <c r="C21" s="229">
        <v>13</v>
      </c>
      <c r="D21" s="237">
        <v>68</v>
      </c>
      <c r="E21" s="229">
        <v>3</v>
      </c>
      <c r="F21" s="229">
        <v>16</v>
      </c>
    </row>
    <row r="22" spans="1:6" s="221" customFormat="1">
      <c r="A22" s="271" t="s">
        <v>265</v>
      </c>
      <c r="B22" s="227">
        <v>12</v>
      </c>
      <c r="C22" s="229">
        <v>26</v>
      </c>
      <c r="D22" s="237">
        <v>62</v>
      </c>
      <c r="E22" s="229">
        <v>3</v>
      </c>
      <c r="F22" s="229">
        <v>9</v>
      </c>
    </row>
    <row r="23" spans="1:6" s="221" customFormat="1">
      <c r="A23" s="271"/>
      <c r="B23" s="227">
        <v>13</v>
      </c>
      <c r="C23" s="229">
        <v>51</v>
      </c>
      <c r="D23" s="237">
        <v>38</v>
      </c>
      <c r="E23" s="229">
        <v>5</v>
      </c>
      <c r="F23" s="229">
        <v>6</v>
      </c>
    </row>
    <row r="24" spans="1:6" s="221" customFormat="1">
      <c r="A24" s="271"/>
      <c r="B24" s="227">
        <v>14</v>
      </c>
      <c r="C24" s="229">
        <v>33</v>
      </c>
      <c r="D24" s="237">
        <v>61</v>
      </c>
      <c r="E24" s="229">
        <v>3</v>
      </c>
      <c r="F24" s="229">
        <v>3</v>
      </c>
    </row>
    <row r="25" spans="1:6" s="221" customFormat="1">
      <c r="A25" s="230" t="s">
        <v>86</v>
      </c>
      <c r="B25" s="227">
        <v>15</v>
      </c>
      <c r="C25" s="229">
        <v>42</v>
      </c>
      <c r="D25" s="237">
        <v>44</v>
      </c>
      <c r="E25" s="229">
        <v>6</v>
      </c>
      <c r="F25" s="229">
        <v>8</v>
      </c>
    </row>
    <row r="26" spans="1:6" s="221" customFormat="1">
      <c r="A26" s="271" t="s">
        <v>100</v>
      </c>
      <c r="B26" s="227">
        <v>16</v>
      </c>
      <c r="C26" s="229">
        <v>28.999999999999996</v>
      </c>
      <c r="D26" s="237">
        <v>63</v>
      </c>
      <c r="E26" s="229">
        <v>3</v>
      </c>
      <c r="F26" s="229">
        <v>5</v>
      </c>
    </row>
    <row r="27" spans="1:6" s="221" customFormat="1">
      <c r="A27" s="271"/>
      <c r="B27" s="227">
        <v>17</v>
      </c>
      <c r="C27" s="229">
        <v>16</v>
      </c>
      <c r="D27" s="237">
        <v>82</v>
      </c>
      <c r="E27" s="229">
        <v>1</v>
      </c>
      <c r="F27" s="229">
        <v>1</v>
      </c>
    </row>
    <row r="28" spans="1:6" s="221" customFormat="1">
      <c r="A28" s="269" t="s">
        <v>115</v>
      </c>
      <c r="B28" s="227">
        <v>18</v>
      </c>
      <c r="C28" s="229">
        <v>35</v>
      </c>
      <c r="D28" s="237">
        <v>57.999999999999993</v>
      </c>
      <c r="E28" s="229">
        <v>3</v>
      </c>
      <c r="F28" s="229">
        <v>4</v>
      </c>
    </row>
    <row r="29" spans="1:6" s="221" customFormat="1">
      <c r="A29" s="269"/>
      <c r="B29" s="227">
        <v>19</v>
      </c>
      <c r="C29" s="229">
        <v>26</v>
      </c>
      <c r="D29" s="237">
        <v>70</v>
      </c>
      <c r="E29" s="229">
        <v>2</v>
      </c>
      <c r="F29" s="229">
        <v>2</v>
      </c>
    </row>
    <row r="30" spans="1:6" s="221" customFormat="1">
      <c r="A30" s="231" t="s">
        <v>325</v>
      </c>
      <c r="B30" s="227">
        <v>20</v>
      </c>
      <c r="C30" s="229">
        <v>32</v>
      </c>
      <c r="D30" s="237">
        <v>55.000000000000007</v>
      </c>
      <c r="E30" s="229">
        <v>6</v>
      </c>
      <c r="F30" s="229">
        <v>7</v>
      </c>
    </row>
    <row r="31" spans="1:6" s="221" customFormat="1">
      <c r="A31" s="269" t="s">
        <v>142</v>
      </c>
      <c r="B31" s="227">
        <v>21</v>
      </c>
      <c r="C31" s="229">
        <v>13</v>
      </c>
      <c r="D31" s="237">
        <v>79</v>
      </c>
      <c r="E31" s="229">
        <v>4</v>
      </c>
      <c r="F31" s="229">
        <v>4</v>
      </c>
    </row>
    <row r="32" spans="1:6" s="221" customFormat="1">
      <c r="A32" s="269"/>
      <c r="B32" s="227">
        <v>22</v>
      </c>
      <c r="C32" s="229">
        <v>13</v>
      </c>
      <c r="D32" s="237">
        <v>76</v>
      </c>
      <c r="E32" s="229">
        <v>6</v>
      </c>
      <c r="F32" s="229">
        <v>5</v>
      </c>
    </row>
    <row r="33" spans="1:6" s="221" customFormat="1">
      <c r="A33" s="269" t="s">
        <v>4</v>
      </c>
      <c r="B33" s="227">
        <v>23</v>
      </c>
      <c r="C33" s="229">
        <v>13</v>
      </c>
      <c r="D33" s="237">
        <v>61</v>
      </c>
      <c r="E33" s="229">
        <v>4</v>
      </c>
      <c r="F33" s="229">
        <v>22</v>
      </c>
    </row>
    <row r="34" spans="1:6" s="221" customFormat="1">
      <c r="A34" s="269"/>
      <c r="B34" s="227">
        <v>24</v>
      </c>
      <c r="C34" s="229">
        <v>15</v>
      </c>
      <c r="D34" s="237">
        <v>56.999999999999993</v>
      </c>
      <c r="E34" s="229">
        <v>4</v>
      </c>
      <c r="F34" s="229">
        <v>24</v>
      </c>
    </row>
    <row r="35" spans="1:6" s="221" customFormat="1">
      <c r="A35" s="269" t="s">
        <v>166</v>
      </c>
      <c r="B35" s="227">
        <v>25</v>
      </c>
      <c r="C35" s="229">
        <v>19</v>
      </c>
      <c r="D35" s="237">
        <v>77</v>
      </c>
      <c r="E35" s="229">
        <v>2</v>
      </c>
      <c r="F35" s="229">
        <v>2</v>
      </c>
    </row>
    <row r="36" spans="1:6" s="221" customFormat="1">
      <c r="A36" s="269"/>
      <c r="B36" s="227">
        <v>26</v>
      </c>
      <c r="C36" s="229">
        <v>26</v>
      </c>
      <c r="D36" s="237">
        <v>71</v>
      </c>
      <c r="E36" s="229">
        <v>1</v>
      </c>
      <c r="F36" s="229">
        <v>2</v>
      </c>
    </row>
    <row r="37" spans="1:6" s="221" customFormat="1">
      <c r="A37" s="269"/>
      <c r="B37" s="227">
        <v>27</v>
      </c>
      <c r="C37" s="229">
        <v>8</v>
      </c>
      <c r="D37" s="237">
        <v>91</v>
      </c>
      <c r="E37" s="236">
        <v>0.5</v>
      </c>
      <c r="F37" s="236">
        <v>0.5</v>
      </c>
    </row>
    <row r="38" spans="1:6" s="221" customFormat="1">
      <c r="A38" s="231" t="s">
        <v>245</v>
      </c>
      <c r="B38" s="227">
        <v>28</v>
      </c>
      <c r="C38" s="229">
        <v>28.999999999999996</v>
      </c>
      <c r="D38" s="237">
        <v>51</v>
      </c>
      <c r="E38" s="229">
        <v>4</v>
      </c>
      <c r="F38" s="229">
        <v>16</v>
      </c>
    </row>
    <row r="39" spans="1:6" s="221" customFormat="1">
      <c r="A39" s="231" t="s">
        <v>256</v>
      </c>
      <c r="B39" s="227">
        <v>29</v>
      </c>
      <c r="C39" s="229">
        <v>28.999999999999996</v>
      </c>
      <c r="D39" s="237">
        <v>67</v>
      </c>
      <c r="E39" s="229">
        <v>2</v>
      </c>
      <c r="F39" s="229">
        <v>2</v>
      </c>
    </row>
    <row r="40" spans="1:6" s="221" customFormat="1">
      <c r="A40" s="231" t="s">
        <v>221</v>
      </c>
      <c r="B40" s="227">
        <v>30</v>
      </c>
      <c r="C40" s="229">
        <v>14.000000000000002</v>
      </c>
      <c r="D40" s="237">
        <v>64</v>
      </c>
      <c r="E40" s="229">
        <v>6</v>
      </c>
      <c r="F40" s="229">
        <v>16</v>
      </c>
    </row>
  </sheetData>
  <mergeCells count="11">
    <mergeCell ref="A11:A12"/>
    <mergeCell ref="A9:A10"/>
    <mergeCell ref="B9:B10"/>
    <mergeCell ref="A31:A32"/>
    <mergeCell ref="A35:A37"/>
    <mergeCell ref="A17:A19"/>
    <mergeCell ref="A20:A21"/>
    <mergeCell ref="A22:A24"/>
    <mergeCell ref="A26:A27"/>
    <mergeCell ref="A28:A29"/>
    <mergeCell ref="A33:A34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РазделI и раздел II</vt:lpstr>
      <vt:lpstr>(2)</vt:lpstr>
      <vt:lpstr>итог</vt:lpstr>
      <vt:lpstr>'(2)'!Заголовки_для_печати</vt:lpstr>
      <vt:lpstr>итог!Заголовки_для_печати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В. Обухова</dc:creator>
  <cp:lastModifiedBy>Владимир Я. Страмной</cp:lastModifiedBy>
  <cp:lastPrinted>2015-01-29T11:55:56Z</cp:lastPrinted>
  <dcterms:created xsi:type="dcterms:W3CDTF">2014-08-12T09:43:51Z</dcterms:created>
  <dcterms:modified xsi:type="dcterms:W3CDTF">2015-01-30T06:30:28Z</dcterms:modified>
</cp:coreProperties>
</file>